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Downloads\"/>
    </mc:Choice>
  </mc:AlternateContent>
  <xr:revisionPtr revIDLastSave="0" documentId="13_ncr:1_{BD606338-E414-4FE1-9E8B-F49E9B0F388F}" xr6:coauthVersionLast="47" xr6:coauthVersionMax="47" xr10:uidLastSave="{00000000-0000-0000-0000-000000000000}"/>
  <bookViews>
    <workbookView xWindow="-120" yWindow="-120" windowWidth="38640" windowHeight="21120" xr2:uid="{BDAE6938-E55C-472B-BB89-0B2C8BEDD771}"/>
  </bookViews>
  <sheets>
    <sheet name="M All Divs" sheetId="1" r:id="rId1"/>
  </sheets>
  <definedNames>
    <definedName name="_xleta.OFFSET" hidden="1">#NAME?</definedName>
    <definedName name="_xlnm.Print_Area" localSheetId="0">'M All Divs'!$A$1:$W$70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9" i="1" l="1"/>
  <c r="AD69" i="1"/>
  <c r="AC69" i="1"/>
  <c r="AB69" i="1"/>
  <c r="AA69" i="1"/>
  <c r="Z69" i="1"/>
  <c r="V69" i="1"/>
  <c r="S69" i="1"/>
  <c r="K69" i="1"/>
  <c r="V68" i="1"/>
  <c r="S68" i="1"/>
  <c r="K68" i="1"/>
  <c r="V67" i="1"/>
  <c r="S67" i="1"/>
  <c r="K67" i="1"/>
  <c r="T67" i="1" s="1"/>
  <c r="V66" i="1"/>
  <c r="S66" i="1"/>
  <c r="K66" i="1"/>
  <c r="V65" i="1"/>
  <c r="S65" i="1"/>
  <c r="K65" i="1"/>
  <c r="M64" i="1"/>
  <c r="L64" i="1"/>
  <c r="E64" i="1"/>
  <c r="F64" i="1" s="1"/>
  <c r="AE59" i="1"/>
  <c r="AD59" i="1"/>
  <c r="AC59" i="1"/>
  <c r="AB59" i="1"/>
  <c r="AA59" i="1"/>
  <c r="Z59" i="1"/>
  <c r="V59" i="1"/>
  <c r="S59" i="1"/>
  <c r="K59" i="1"/>
  <c r="V58" i="1"/>
  <c r="S58" i="1"/>
  <c r="K58" i="1"/>
  <c r="V57" i="1"/>
  <c r="S57" i="1"/>
  <c r="K57" i="1"/>
  <c r="T57" i="1" s="1"/>
  <c r="V56" i="1"/>
  <c r="S56" i="1"/>
  <c r="K56" i="1"/>
  <c r="V55" i="1"/>
  <c r="S55" i="1"/>
  <c r="K55" i="1"/>
  <c r="M54" i="1"/>
  <c r="L54" i="1"/>
  <c r="E54" i="1"/>
  <c r="F54" i="1" s="1"/>
  <c r="AE49" i="1"/>
  <c r="AD49" i="1"/>
  <c r="AC49" i="1"/>
  <c r="AB49" i="1"/>
  <c r="AA49" i="1"/>
  <c r="Z49" i="1"/>
  <c r="V49" i="1"/>
  <c r="S49" i="1"/>
  <c r="K49" i="1"/>
  <c r="V48" i="1"/>
  <c r="S48" i="1"/>
  <c r="K48" i="1"/>
  <c r="V47" i="1"/>
  <c r="S47" i="1"/>
  <c r="K47" i="1"/>
  <c r="V46" i="1"/>
  <c r="S46" i="1"/>
  <c r="K46" i="1"/>
  <c r="T46" i="1" s="1"/>
  <c r="V45" i="1"/>
  <c r="S45" i="1"/>
  <c r="K45" i="1"/>
  <c r="L44" i="1"/>
  <c r="F44" i="1"/>
  <c r="G44" i="1" s="1"/>
  <c r="E44" i="1"/>
  <c r="M44" i="1" s="1"/>
  <c r="AE39" i="1"/>
  <c r="AD39" i="1"/>
  <c r="AC39" i="1"/>
  <c r="AB39" i="1"/>
  <c r="AA39" i="1"/>
  <c r="Z39" i="1"/>
  <c r="V39" i="1"/>
  <c r="S39" i="1"/>
  <c r="K39" i="1"/>
  <c r="V38" i="1"/>
  <c r="S38" i="1"/>
  <c r="K38" i="1"/>
  <c r="V37" i="1"/>
  <c r="S37" i="1"/>
  <c r="K37" i="1"/>
  <c r="V36" i="1"/>
  <c r="S36" i="1"/>
  <c r="K36" i="1"/>
  <c r="V35" i="1"/>
  <c r="S35" i="1"/>
  <c r="K35" i="1"/>
  <c r="L34" i="1"/>
  <c r="F34" i="1"/>
  <c r="N34" i="1" s="1"/>
  <c r="E34" i="1"/>
  <c r="M34" i="1" s="1"/>
  <c r="AE29" i="1"/>
  <c r="AD29" i="1"/>
  <c r="AC29" i="1"/>
  <c r="AB29" i="1"/>
  <c r="AA29" i="1"/>
  <c r="Z29" i="1"/>
  <c r="V29" i="1"/>
  <c r="S29" i="1"/>
  <c r="K29" i="1"/>
  <c r="T29" i="1" s="1"/>
  <c r="V28" i="1"/>
  <c r="S28" i="1"/>
  <c r="K28" i="1"/>
  <c r="V27" i="1"/>
  <c r="S27" i="1"/>
  <c r="K27" i="1"/>
  <c r="V26" i="1"/>
  <c r="S26" i="1"/>
  <c r="K26" i="1"/>
  <c r="T26" i="1" s="1"/>
  <c r="V25" i="1"/>
  <c r="S25" i="1"/>
  <c r="K25" i="1"/>
  <c r="M24" i="1"/>
  <c r="L24" i="1"/>
  <c r="E24" i="1"/>
  <c r="F24" i="1" s="1"/>
  <c r="AE19" i="1"/>
  <c r="AD19" i="1"/>
  <c r="AC19" i="1"/>
  <c r="AB19" i="1"/>
  <c r="AA19" i="1"/>
  <c r="Z19" i="1"/>
  <c r="V19" i="1"/>
  <c r="S19" i="1"/>
  <c r="K19" i="1"/>
  <c r="T19" i="1" s="1"/>
  <c r="V18" i="1"/>
  <c r="S18" i="1"/>
  <c r="K18" i="1"/>
  <c r="V17" i="1"/>
  <c r="S17" i="1"/>
  <c r="K17" i="1"/>
  <c r="T17" i="1" s="1"/>
  <c r="V16" i="1"/>
  <c r="S16" i="1"/>
  <c r="K16" i="1"/>
  <c r="V15" i="1"/>
  <c r="S15" i="1"/>
  <c r="K15" i="1"/>
  <c r="M14" i="1"/>
  <c r="L14" i="1"/>
  <c r="E14" i="1"/>
  <c r="F14" i="1" s="1"/>
  <c r="AE9" i="1"/>
  <c r="AD9" i="1"/>
  <c r="AC9" i="1"/>
  <c r="AB9" i="1"/>
  <c r="AA9" i="1"/>
  <c r="Z9" i="1"/>
  <c r="V9" i="1"/>
  <c r="S9" i="1"/>
  <c r="K9" i="1"/>
  <c r="V8" i="1"/>
  <c r="S8" i="1"/>
  <c r="K8" i="1"/>
  <c r="V7" i="1"/>
  <c r="S7" i="1"/>
  <c r="K7" i="1"/>
  <c r="T7" i="1" s="1"/>
  <c r="V6" i="1"/>
  <c r="S6" i="1"/>
  <c r="K6" i="1"/>
  <c r="V5" i="1"/>
  <c r="S5" i="1"/>
  <c r="K5" i="1"/>
  <c r="L4" i="1"/>
  <c r="F4" i="1"/>
  <c r="G4" i="1" s="1"/>
  <c r="E4" i="1"/>
  <c r="M4" i="1" s="1"/>
  <c r="T65" i="1" l="1"/>
  <c r="T9" i="1"/>
  <c r="AF29" i="1"/>
  <c r="T45" i="1"/>
  <c r="T58" i="1"/>
  <c r="T25" i="1"/>
  <c r="T15" i="1"/>
  <c r="T68" i="1"/>
  <c r="T55" i="1"/>
  <c r="U55" i="1" s="1"/>
  <c r="T66" i="1"/>
  <c r="T69" i="1"/>
  <c r="T59" i="1"/>
  <c r="T56" i="1"/>
  <c r="T28" i="1"/>
  <c r="T37" i="1"/>
  <c r="T49" i="1"/>
  <c r="T48" i="1"/>
  <c r="T47" i="1"/>
  <c r="T27" i="1"/>
  <c r="T18" i="1"/>
  <c r="AF19" i="1"/>
  <c r="AF20" i="1" s="1"/>
  <c r="W16" i="1" s="1"/>
  <c r="T8" i="1"/>
  <c r="T6" i="1"/>
  <c r="T38" i="1"/>
  <c r="T35" i="1"/>
  <c r="AF39" i="1"/>
  <c r="AF40" i="1" s="1"/>
  <c r="W36" i="1" s="1"/>
  <c r="T36" i="1"/>
  <c r="T39" i="1"/>
  <c r="AF49" i="1"/>
  <c r="AF50" i="1" s="1"/>
  <c r="W46" i="1" s="1"/>
  <c r="AF59" i="1"/>
  <c r="AF60" i="1" s="1"/>
  <c r="W56" i="1" s="1"/>
  <c r="AF69" i="1"/>
  <c r="AF70" i="1" s="1"/>
  <c r="W66" i="1" s="1"/>
  <c r="AF30" i="1"/>
  <c r="W26" i="1" s="1"/>
  <c r="T16" i="1"/>
  <c r="T5" i="1"/>
  <c r="AF9" i="1"/>
  <c r="AF10" i="1" s="1"/>
  <c r="W6" i="1" s="1"/>
  <c r="G54" i="1"/>
  <c r="N54" i="1"/>
  <c r="H44" i="1"/>
  <c r="P44" i="1" s="1"/>
  <c r="O44" i="1"/>
  <c r="N64" i="1"/>
  <c r="G64" i="1"/>
  <c r="H4" i="1"/>
  <c r="P4" i="1" s="1"/>
  <c r="O4" i="1"/>
  <c r="G14" i="1"/>
  <c r="N14" i="1"/>
  <c r="N24" i="1"/>
  <c r="G24" i="1"/>
  <c r="N4" i="1"/>
  <c r="N44" i="1"/>
  <c r="G34" i="1"/>
  <c r="W69" i="1" l="1"/>
  <c r="U18" i="1"/>
  <c r="W29" i="1"/>
  <c r="W65" i="1"/>
  <c r="X65" i="1" s="1"/>
  <c r="W64" i="1" s="1"/>
  <c r="Y66" i="1" s="1"/>
  <c r="U66" i="1"/>
  <c r="U65" i="1"/>
  <c r="W59" i="1"/>
  <c r="X59" i="1" s="1"/>
  <c r="W58" i="1" s="1"/>
  <c r="W55" i="1"/>
  <c r="X55" i="1" s="1"/>
  <c r="W54" i="1" s="1"/>
  <c r="U45" i="1"/>
  <c r="U25" i="1"/>
  <c r="U69" i="1"/>
  <c r="U67" i="1"/>
  <c r="U58" i="1"/>
  <c r="U59" i="1"/>
  <c r="U56" i="1"/>
  <c r="U48" i="1"/>
  <c r="U49" i="1"/>
  <c r="U29" i="1"/>
  <c r="U6" i="1"/>
  <c r="U68" i="1"/>
  <c r="U57" i="1"/>
  <c r="W45" i="1"/>
  <c r="X45" i="1" s="1"/>
  <c r="W44" i="1" s="1"/>
  <c r="Y46" i="1" s="1"/>
  <c r="U47" i="1"/>
  <c r="W49" i="1"/>
  <c r="X49" i="1" s="1"/>
  <c r="W48" i="1" s="1"/>
  <c r="U46" i="1"/>
  <c r="U36" i="1"/>
  <c r="U28" i="1"/>
  <c r="U26" i="1"/>
  <c r="U27" i="1"/>
  <c r="W25" i="1"/>
  <c r="X25" i="1" s="1"/>
  <c r="W24" i="1" s="1"/>
  <c r="Y26" i="1" s="1"/>
  <c r="W19" i="1"/>
  <c r="X19" i="1" s="1"/>
  <c r="W18" i="1" s="1"/>
  <c r="U37" i="1"/>
  <c r="W35" i="1"/>
  <c r="X35" i="1" s="1"/>
  <c r="W34" i="1" s="1"/>
  <c r="Y36" i="1" s="1"/>
  <c r="U38" i="1"/>
  <c r="U35" i="1"/>
  <c r="W39" i="1"/>
  <c r="W9" i="1"/>
  <c r="U8" i="1"/>
  <c r="U17" i="1"/>
  <c r="U19" i="1"/>
  <c r="U16" i="1"/>
  <c r="U15" i="1"/>
  <c r="W15" i="1"/>
  <c r="X15" i="1" s="1"/>
  <c r="W14" i="1" s="1"/>
  <c r="Y16" i="1" s="1"/>
  <c r="U39" i="1"/>
  <c r="X69" i="1"/>
  <c r="W68" i="1" s="1"/>
  <c r="W5" i="1"/>
  <c r="U5" i="1"/>
  <c r="U7" i="1"/>
  <c r="U9" i="1"/>
  <c r="O34" i="1"/>
  <c r="H34" i="1"/>
  <c r="P34" i="1" s="1"/>
  <c r="H24" i="1"/>
  <c r="P24" i="1" s="1"/>
  <c r="O24" i="1"/>
  <c r="H14" i="1"/>
  <c r="P14" i="1" s="1"/>
  <c r="O14" i="1"/>
  <c r="H54" i="1"/>
  <c r="P54" i="1" s="1"/>
  <c r="O54" i="1"/>
  <c r="O64" i="1"/>
  <c r="H64" i="1"/>
  <c r="P64" i="1" s="1"/>
  <c r="X29" i="1" l="1"/>
  <c r="W28" i="1" s="1"/>
  <c r="X9" i="1"/>
  <c r="W8" i="1" s="1"/>
  <c r="X39" i="1"/>
  <c r="W38" i="1" s="1"/>
  <c r="Y56" i="1"/>
  <c r="X5" i="1"/>
  <c r="W4" i="1" s="1"/>
  <c r="Y6" i="1" l="1"/>
</calcChain>
</file>

<file path=xl/sharedStrings.xml><?xml version="1.0" encoding="utf-8"?>
<sst xmlns="http://schemas.openxmlformats.org/spreadsheetml/2006/main" count="128" uniqueCount="49">
  <si>
    <t>Div Winner</t>
  </si>
  <si>
    <t>Games Won</t>
  </si>
  <si>
    <t>Matches Won</t>
  </si>
  <si>
    <t>RU</t>
  </si>
  <si>
    <t xml:space="preserve">Div </t>
  </si>
  <si>
    <t>Teams</t>
  </si>
  <si>
    <t>Total</t>
  </si>
  <si>
    <t>Seeds</t>
  </si>
  <si>
    <t>Rank</t>
  </si>
  <si>
    <t>Games</t>
  </si>
  <si>
    <t>Matches</t>
  </si>
  <si>
    <t>FINAL</t>
  </si>
  <si>
    <t>Moore Park Orange</t>
  </si>
  <si>
    <t>Barnwell Park</t>
  </si>
  <si>
    <t>Richmond</t>
  </si>
  <si>
    <t>Mona Vale</t>
  </si>
  <si>
    <t>Pennant Hills</t>
  </si>
  <si>
    <t># Matches</t>
  </si>
  <si>
    <t>/#Games</t>
  </si>
  <si>
    <t>Massey Park</t>
  </si>
  <si>
    <t>Camden</t>
  </si>
  <si>
    <t>Macquarie Links</t>
  </si>
  <si>
    <t>Oatlands</t>
  </si>
  <si>
    <t>Rosnay</t>
  </si>
  <si>
    <t>The Coast Red</t>
  </si>
  <si>
    <t>Asquith</t>
  </si>
  <si>
    <t>Shelly Beach</t>
  </si>
  <si>
    <t>Beverley Park</t>
  </si>
  <si>
    <t>Woollahra</t>
  </si>
  <si>
    <t>Eastlake</t>
  </si>
  <si>
    <t>Monash</t>
  </si>
  <si>
    <t>Cronulla</t>
  </si>
  <si>
    <t>Muirfield</t>
  </si>
  <si>
    <t>Cabramatta</t>
  </si>
  <si>
    <t>Northbridge</t>
  </si>
  <si>
    <t>Springwood</t>
  </si>
  <si>
    <t>Gordon</t>
  </si>
  <si>
    <t>Warringah</t>
  </si>
  <si>
    <t>Brighton Lakes</t>
  </si>
  <si>
    <t>Randwick</t>
  </si>
  <si>
    <t>Ryde Parramatta</t>
  </si>
  <si>
    <t>Wakehurst</t>
  </si>
  <si>
    <t>Hurstville</t>
  </si>
  <si>
    <t>Bardwell Valley</t>
  </si>
  <si>
    <t>Antill Park</t>
  </si>
  <si>
    <t>Moore Park Black</t>
  </si>
  <si>
    <t>The Coast Green</t>
  </si>
  <si>
    <t>Kareela</t>
  </si>
  <si>
    <t>Oak Point - Kogarah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</si>
</sst>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/mmm"/>
    <numFmt numFmtId="165" formatCode="0.0000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rgb="FF9C0006"/>
      <name val="Arial"/>
      <family val="2"/>
    </font>
    <font>
      <sz val="10"/>
      <color rgb="FF9C0006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57D3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2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1" fillId="0" borderId="0" xfId="1"/>
    <xf numFmtId="0" fontId="1" fillId="0" borderId="0" xfId="1" applyProtection="1">
      <protection locked="0"/>
    </xf>
    <xf numFmtId="0" fontId="2" fillId="0" borderId="0" xfId="1" applyFont="1" applyAlignment="1">
      <alignment horizontal="left"/>
    </xf>
    <xf numFmtId="0" fontId="3" fillId="3" borderId="1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/>
    <xf numFmtId="0" fontId="3" fillId="0" borderId="1" xfId="1" applyFont="1" applyBorder="1" applyAlignment="1">
      <alignment horizontal="center"/>
    </xf>
    <xf numFmtId="2" fontId="1" fillId="0" borderId="1" xfId="1" applyNumberFormat="1" applyBorder="1"/>
    <xf numFmtId="0" fontId="3" fillId="4" borderId="1" xfId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1" fillId="5" borderId="2" xfId="1" applyFill="1" applyBorder="1"/>
    <xf numFmtId="164" fontId="6" fillId="6" borderId="1" xfId="1" applyNumberFormat="1" applyFont="1" applyFill="1" applyBorder="1" applyAlignment="1">
      <alignment horizontal="center"/>
    </xf>
    <xf numFmtId="164" fontId="6" fillId="6" borderId="0" xfId="1" applyNumberFormat="1" applyFont="1" applyFill="1" applyAlignment="1">
      <alignment horizontal="center"/>
    </xf>
    <xf numFmtId="0" fontId="6" fillId="5" borderId="1" xfId="1" applyFont="1" applyFill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" fontId="1" fillId="0" borderId="1" xfId="1" applyNumberFormat="1" applyBorder="1"/>
    <xf numFmtId="0" fontId="3" fillId="3" borderId="4" xfId="1" applyFont="1" applyFill="1" applyBorder="1"/>
    <xf numFmtId="0" fontId="3" fillId="7" borderId="0" xfId="1" applyFont="1" applyFill="1" applyAlignment="1">
      <alignment horizontal="center"/>
    </xf>
    <xf numFmtId="0" fontId="6" fillId="0" borderId="1" xfId="1" applyFont="1" applyBorder="1" applyAlignment="1">
      <alignment vertical="center"/>
    </xf>
    <xf numFmtId="0" fontId="1" fillId="9" borderId="1" xfId="1" applyFill="1" applyBorder="1" applyAlignment="1" applyProtection="1">
      <alignment horizontal="center"/>
      <protection locked="0"/>
    </xf>
    <xf numFmtId="0" fontId="7" fillId="6" borderId="1" xfId="1" applyFont="1" applyFill="1" applyBorder="1" applyAlignment="1" applyProtection="1">
      <alignment horizontal="center"/>
      <protection locked="0"/>
    </xf>
    <xf numFmtId="0" fontId="5" fillId="0" borderId="3" xfId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65" fontId="2" fillId="0" borderId="0" xfId="1" applyNumberFormat="1" applyFont="1" applyAlignment="1">
      <alignment horizontal="left"/>
    </xf>
    <xf numFmtId="165" fontId="3" fillId="3" borderId="5" xfId="1" applyNumberFormat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 applyProtection="1">
      <alignment horizontal="center"/>
      <protection locked="0"/>
    </xf>
    <xf numFmtId="0" fontId="6" fillId="5" borderId="1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3" borderId="8" xfId="1" applyFont="1" applyFill="1" applyBorder="1"/>
    <xf numFmtId="0" fontId="1" fillId="0" borderId="0" xfId="1" applyAlignment="1">
      <alignment vertical="center"/>
    </xf>
    <xf numFmtId="0" fontId="1" fillId="5" borderId="2" xfId="1" applyFill="1" applyBorder="1" applyAlignment="1">
      <alignment vertical="center"/>
    </xf>
    <xf numFmtId="0" fontId="6" fillId="6" borderId="1" xfId="1" applyFont="1" applyFill="1" applyBorder="1" applyAlignment="1" applyProtection="1">
      <alignment horizontal="center"/>
      <protection locked="0"/>
    </xf>
    <xf numFmtId="2" fontId="5" fillId="0" borderId="1" xfId="1" applyNumberFormat="1" applyFont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/>
    </xf>
    <xf numFmtId="165" fontId="2" fillId="0" borderId="0" xfId="1" applyNumberFormat="1" applyFont="1" applyAlignment="1">
      <alignment horizontal="left" vertical="center"/>
    </xf>
    <xf numFmtId="0" fontId="3" fillId="3" borderId="8" xfId="1" applyFont="1" applyFill="1" applyBorder="1" applyAlignment="1">
      <alignment vertical="center"/>
    </xf>
    <xf numFmtId="0" fontId="3" fillId="3" borderId="6" xfId="1" applyFont="1" applyFill="1" applyBorder="1"/>
    <xf numFmtId="0" fontId="1" fillId="5" borderId="1" xfId="1" applyFill="1" applyBorder="1"/>
    <xf numFmtId="165" fontId="3" fillId="3" borderId="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1" fillId="0" borderId="0" xfId="1" quotePrefix="1"/>
    <xf numFmtId="0" fontId="1" fillId="6" borderId="12" xfId="1" applyFill="1" applyBorder="1" applyAlignment="1">
      <alignment horizontal="center"/>
    </xf>
    <xf numFmtId="0" fontId="1" fillId="6" borderId="13" xfId="1" applyFill="1" applyBorder="1" applyAlignment="1">
      <alignment horizontal="center"/>
    </xf>
    <xf numFmtId="0" fontId="2" fillId="0" borderId="12" xfId="1" applyFont="1" applyBorder="1" applyAlignment="1">
      <alignment horizontal="left"/>
    </xf>
    <xf numFmtId="0" fontId="3" fillId="8" borderId="4" xfId="1" applyFont="1" applyFill="1" applyBorder="1" applyAlignment="1">
      <alignment horizontal="center" vertical="center"/>
    </xf>
    <xf numFmtId="0" fontId="3" fillId="8" borderId="6" xfId="1" applyFont="1" applyFill="1" applyBorder="1" applyAlignment="1">
      <alignment horizontal="center" vertical="center"/>
    </xf>
    <xf numFmtId="0" fontId="3" fillId="8" borderId="11" xfId="1" applyFont="1" applyFill="1" applyBorder="1" applyAlignment="1">
      <alignment horizontal="center" vertical="center"/>
    </xf>
    <xf numFmtId="0" fontId="9" fillId="2" borderId="7" xfId="2" applyFont="1" applyBorder="1" applyAlignment="1" applyProtection="1">
      <alignment horizontal="center" vertical="center"/>
    </xf>
    <xf numFmtId="0" fontId="9" fillId="2" borderId="10" xfId="2" applyFont="1" applyBorder="1" applyAlignment="1" applyProtection="1">
      <alignment horizontal="center" vertical="center"/>
    </xf>
    <xf numFmtId="0" fontId="3" fillId="10" borderId="9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2" xfId="1" applyFont="1" applyBorder="1" applyAlignment="1">
      <alignment horizontal="center"/>
    </xf>
  </cellXfs>
  <cellStyles count="5">
    <cellStyle name="Bad 2" xfId="2" xr:uid="{CBBE7ADC-801A-483A-980D-1CB909137429}"/>
    <cellStyle name="Currency 2" xfId="3" xr:uid="{4A8C27E3-7AD3-400A-9015-6B91261AEC15}"/>
    <cellStyle name="Normal" xfId="0" builtinId="0"/>
    <cellStyle name="Normal 2" xfId="1" xr:uid="{03E20A47-8709-40B3-85AE-FAF836DF08B1}"/>
    <cellStyle name="Normal 3" xfId="4" xr:uid="{E8A7889B-A592-4E00-B5DE-436FD3DBFC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B2F20-4226-4B0C-9E7A-C64237B18CE0}">
  <sheetPr>
    <tabColor theme="9" tint="0.39997558519241921"/>
  </sheetPr>
  <dimension ref="A1:AK70"/>
  <sheetViews>
    <sheetView tabSelected="1" zoomScale="145" zoomScaleNormal="145" workbookViewId="0">
      <selection activeCell="P9" sqref="P9"/>
    </sheetView>
  </sheetViews>
  <sheetFormatPr defaultColWidth="9.140625" defaultRowHeight="12.75" x14ac:dyDescent="0.2"/>
  <cols>
    <col min="1" max="1" width="4.7109375" style="1" customWidth="1"/>
    <col min="2" max="2" width="14.42578125" style="1" customWidth="1"/>
    <col min="3" max="3" width="1.28515625" style="1" customWidth="1"/>
    <col min="4" max="9" width="6.7109375" style="1" customWidth="1"/>
    <col min="10" max="10" width="1.42578125" style="1" customWidth="1"/>
    <col min="11" max="11" width="5.140625" style="1" customWidth="1"/>
    <col min="12" max="17" width="6.7109375" style="1" customWidth="1"/>
    <col min="18" max="18" width="1.42578125" style="1" customWidth="1"/>
    <col min="19" max="19" width="7" style="1" customWidth="1"/>
    <col min="20" max="20" width="8" style="1" customWidth="1"/>
    <col min="21" max="21" width="6.140625" style="1" customWidth="1"/>
    <col min="22" max="22" width="10.7109375" style="1" hidden="1" customWidth="1"/>
    <col min="23" max="23" width="19.7109375" style="1" hidden="1" customWidth="1"/>
    <col min="24" max="24" width="9.140625" style="1" hidden="1" customWidth="1"/>
    <col min="25" max="25" width="16.28515625" style="1" hidden="1" customWidth="1"/>
    <col min="26" max="33" width="9.140625" style="1" hidden="1" customWidth="1"/>
    <col min="34" max="34" width="9.140625" style="1" customWidth="1"/>
    <col min="35" max="16384" width="9.140625" style="1"/>
  </cols>
  <sheetData>
    <row r="1" spans="1:37" x14ac:dyDescent="0.2">
      <c r="U1" s="2"/>
      <c r="V1" s="3"/>
      <c r="W1" s="4" t="s">
        <v>0</v>
      </c>
      <c r="Y1" s="5"/>
    </row>
    <row r="2" spans="1:37" x14ac:dyDescent="0.2">
      <c r="A2" s="6"/>
      <c r="B2" s="6"/>
      <c r="C2" s="6"/>
      <c r="D2" s="63" t="s">
        <v>1</v>
      </c>
      <c r="E2" s="63"/>
      <c r="F2" s="63"/>
      <c r="G2" s="63"/>
      <c r="H2" s="63"/>
      <c r="I2" s="63"/>
      <c r="J2" s="6"/>
      <c r="K2" s="6"/>
      <c r="L2" s="63" t="s">
        <v>2</v>
      </c>
      <c r="M2" s="63"/>
      <c r="N2" s="63"/>
      <c r="O2" s="63"/>
      <c r="P2" s="63"/>
      <c r="Q2" s="63"/>
      <c r="R2" s="6"/>
      <c r="S2" s="8"/>
      <c r="T2" s="6"/>
      <c r="U2" s="6"/>
      <c r="V2" s="3"/>
      <c r="W2" s="9" t="s">
        <v>3</v>
      </c>
      <c r="Y2" s="5"/>
    </row>
    <row r="3" spans="1:37" x14ac:dyDescent="0.2">
      <c r="A3" s="7" t="s">
        <v>4</v>
      </c>
      <c r="B3" s="7" t="s">
        <v>5</v>
      </c>
      <c r="C3" s="10"/>
      <c r="D3" s="11"/>
      <c r="E3" s="11"/>
      <c r="F3" s="11"/>
      <c r="G3" s="11"/>
      <c r="H3" s="11"/>
      <c r="I3" s="11"/>
      <c r="J3" s="11"/>
      <c r="K3" s="12" t="s">
        <v>6</v>
      </c>
      <c r="L3" s="11"/>
      <c r="M3" s="11"/>
      <c r="N3" s="11"/>
      <c r="O3" s="11"/>
      <c r="P3" s="11"/>
      <c r="Q3" s="11"/>
      <c r="R3" s="11"/>
      <c r="S3" s="13" t="s">
        <v>6</v>
      </c>
      <c r="T3" s="14" t="s">
        <v>7</v>
      </c>
      <c r="U3" s="15" t="s">
        <v>8</v>
      </c>
      <c r="V3" s="3"/>
      <c r="W3" s="5"/>
      <c r="Y3" s="5"/>
    </row>
    <row r="4" spans="1:37" x14ac:dyDescent="0.2">
      <c r="A4" s="6"/>
      <c r="C4" s="16"/>
      <c r="D4" s="17">
        <v>45669</v>
      </c>
      <c r="E4" s="17">
        <f>D4+7</f>
        <v>45676</v>
      </c>
      <c r="F4" s="18">
        <f>E4+7+7</f>
        <v>45690</v>
      </c>
      <c r="G4" s="17">
        <f>F4+7</f>
        <v>45697</v>
      </c>
      <c r="H4" s="17">
        <f>G4+7</f>
        <v>45704</v>
      </c>
      <c r="I4" s="18"/>
      <c r="J4" s="19"/>
      <c r="K4" s="20" t="s">
        <v>9</v>
      </c>
      <c r="L4" s="21">
        <f>D4</f>
        <v>45669</v>
      </c>
      <c r="M4" s="21">
        <f>E4</f>
        <v>45676</v>
      </c>
      <c r="N4" s="22">
        <f>F4</f>
        <v>45690</v>
      </c>
      <c r="O4" s="21">
        <f>G4</f>
        <v>45697</v>
      </c>
      <c r="P4" s="22">
        <f>H4</f>
        <v>45704</v>
      </c>
      <c r="Q4" s="21"/>
      <c r="R4" s="19"/>
      <c r="S4" s="20" t="s">
        <v>10</v>
      </c>
      <c r="T4" s="6"/>
      <c r="U4" s="23"/>
      <c r="V4" s="3"/>
      <c r="W4" s="9" t="str">
        <f ca="1">OFFSET(A4,X5,1)</f>
        <v>Moore Park Orange</v>
      </c>
      <c r="X4" s="24"/>
      <c r="Y4" s="25" t="s">
        <v>11</v>
      </c>
    </row>
    <row r="5" spans="1:37" ht="12.75" customHeight="1" x14ac:dyDescent="0.2">
      <c r="A5" s="57">
        <v>1</v>
      </c>
      <c r="B5" s="26" t="s">
        <v>12</v>
      </c>
      <c r="C5" s="16"/>
      <c r="D5" s="27"/>
      <c r="E5" s="28">
        <v>0.5</v>
      </c>
      <c r="F5" s="28">
        <v>1</v>
      </c>
      <c r="G5" s="28">
        <v>0</v>
      </c>
      <c r="H5" s="28">
        <v>1</v>
      </c>
      <c r="I5" s="27"/>
      <c r="J5" s="19"/>
      <c r="K5" s="29">
        <f>SUM(D5:I5)</f>
        <v>2.5</v>
      </c>
      <c r="L5" s="27"/>
      <c r="M5" s="28">
        <v>2.5</v>
      </c>
      <c r="N5" s="28">
        <v>3.5</v>
      </c>
      <c r="O5" s="28">
        <v>2</v>
      </c>
      <c r="P5" s="28">
        <v>3.5</v>
      </c>
      <c r="Q5" s="27"/>
      <c r="R5" s="19"/>
      <c r="S5" s="30">
        <f>SUM(L5:Q5)</f>
        <v>11.5</v>
      </c>
      <c r="T5" s="31">
        <f>IF(K5=0,0,K5*S5/4^2)</f>
        <v>1.796875</v>
      </c>
      <c r="U5" s="32">
        <f>RANK(T5,T5:T9)</f>
        <v>1</v>
      </c>
      <c r="V5" s="33" t="str">
        <f ca="1">OFFSET(T5,0,-18,1,1)</f>
        <v>Moore Park Orange</v>
      </c>
      <c r="W5" s="34">
        <f>MAXA(T5:T9)</f>
        <v>1.796875</v>
      </c>
      <c r="X5" s="35">
        <f>MATCH(W5,T5:T9,0)</f>
        <v>1</v>
      </c>
      <c r="Y5" s="36"/>
    </row>
    <row r="6" spans="1:37" ht="12.75" customHeight="1" x14ac:dyDescent="0.2">
      <c r="A6" s="58"/>
      <c r="B6" s="37" t="s">
        <v>13</v>
      </c>
      <c r="C6" s="16"/>
      <c r="D6" s="28">
        <v>1</v>
      </c>
      <c r="E6" s="27"/>
      <c r="F6" s="28">
        <v>1</v>
      </c>
      <c r="G6" s="28">
        <v>0</v>
      </c>
      <c r="H6" s="38">
        <v>0</v>
      </c>
      <c r="I6" s="27"/>
      <c r="J6" s="39"/>
      <c r="K6" s="40">
        <f>SUM(D6:I6)</f>
        <v>2</v>
      </c>
      <c r="L6" s="28">
        <v>5</v>
      </c>
      <c r="M6" s="27"/>
      <c r="N6" s="28">
        <v>3</v>
      </c>
      <c r="O6" s="28">
        <v>1</v>
      </c>
      <c r="P6" s="38">
        <v>1.5</v>
      </c>
      <c r="Q6" s="27"/>
      <c r="R6" s="19"/>
      <c r="S6" s="30">
        <f>SUM(L6:Q6)</f>
        <v>10.5</v>
      </c>
      <c r="T6" s="31">
        <f t="shared" ref="T6:T9" si="0">IF(K6=0,0,K6*S6/4^2)</f>
        <v>1.3125</v>
      </c>
      <c r="U6" s="32">
        <f>RANK(T6,T5:T9)</f>
        <v>3</v>
      </c>
      <c r="V6" s="33" t="str">
        <f ca="1">OFFSET(T6,0,-18,1,1)</f>
        <v>Barnwell Park</v>
      </c>
      <c r="W6" s="60" t="str">
        <f>IF(AF10=5,"","ERROR")</f>
        <v/>
      </c>
      <c r="X6" s="41"/>
      <c r="Y6" s="62" t="str">
        <f ca="1">W4</f>
        <v>Moore Park Orange</v>
      </c>
      <c r="AK6" s="42"/>
    </row>
    <row r="7" spans="1:37" s="42" customFormat="1" ht="12.75" customHeight="1" x14ac:dyDescent="0.2">
      <c r="A7" s="58"/>
      <c r="B7" s="37" t="s">
        <v>14</v>
      </c>
      <c r="C7" s="43"/>
      <c r="D7" s="44">
        <v>0</v>
      </c>
      <c r="E7" s="38">
        <v>0</v>
      </c>
      <c r="F7" s="27"/>
      <c r="G7" s="28">
        <v>1</v>
      </c>
      <c r="H7" s="28">
        <v>1</v>
      </c>
      <c r="I7" s="27"/>
      <c r="J7" s="19"/>
      <c r="K7" s="29">
        <f>SUM(D7:I7)</f>
        <v>2</v>
      </c>
      <c r="L7" s="44">
        <v>0</v>
      </c>
      <c r="M7" s="38">
        <v>1.5</v>
      </c>
      <c r="N7" s="27"/>
      <c r="O7" s="28">
        <v>3</v>
      </c>
      <c r="P7" s="28">
        <v>4</v>
      </c>
      <c r="Q7" s="27"/>
      <c r="R7" s="39"/>
      <c r="S7" s="45">
        <f>SUM(L7:Q7)</f>
        <v>8.5</v>
      </c>
      <c r="T7" s="31">
        <f t="shared" si="0"/>
        <v>1.0625</v>
      </c>
      <c r="U7" s="46">
        <f>RANK(T7,T5:T9)</f>
        <v>4</v>
      </c>
      <c r="V7" s="47" t="str">
        <f ca="1">OFFSET(T7,0,-18,1,1)</f>
        <v>Richmond</v>
      </c>
      <c r="W7" s="61"/>
      <c r="X7" s="48"/>
      <c r="Y7" s="62"/>
      <c r="AI7" s="1"/>
      <c r="AJ7" s="1"/>
    </row>
    <row r="8" spans="1:37" x14ac:dyDescent="0.2">
      <c r="A8" s="58"/>
      <c r="B8" s="37" t="s">
        <v>15</v>
      </c>
      <c r="C8" s="16"/>
      <c r="D8" s="44">
        <v>0.5</v>
      </c>
      <c r="E8" s="28">
        <v>0.5</v>
      </c>
      <c r="F8" s="28">
        <v>0</v>
      </c>
      <c r="G8" s="27"/>
      <c r="H8" s="28">
        <v>0</v>
      </c>
      <c r="I8" s="27"/>
      <c r="J8" s="19"/>
      <c r="K8" s="29">
        <f>SUM(D8:I8)</f>
        <v>1</v>
      </c>
      <c r="L8" s="44">
        <v>2.5</v>
      </c>
      <c r="M8" s="28">
        <v>2.5</v>
      </c>
      <c r="N8" s="28">
        <v>2</v>
      </c>
      <c r="O8" s="27"/>
      <c r="P8" s="28">
        <v>1</v>
      </c>
      <c r="Q8" s="27"/>
      <c r="R8" s="19"/>
      <c r="S8" s="30">
        <f>SUM(L8:Q8)</f>
        <v>8</v>
      </c>
      <c r="T8" s="31">
        <f t="shared" si="0"/>
        <v>0.5</v>
      </c>
      <c r="U8" s="32">
        <f>RANK(T8,T5:T9)</f>
        <v>5</v>
      </c>
      <c r="V8" s="33" t="str">
        <f ca="1">OFFSET(T8,0,-18,1,1)</f>
        <v>Mona Vale</v>
      </c>
      <c r="W8" s="9" t="str">
        <f ca="1">OFFSET(A4,X9,1)</f>
        <v>Moore Park Orange</v>
      </c>
      <c r="X8" s="49"/>
      <c r="Y8" s="36"/>
      <c r="AK8" s="42"/>
    </row>
    <row r="9" spans="1:37" x14ac:dyDescent="0.2">
      <c r="A9" s="59"/>
      <c r="B9" s="37" t="s">
        <v>16</v>
      </c>
      <c r="C9" s="50"/>
      <c r="D9" s="28">
        <v>0.5</v>
      </c>
      <c r="E9" s="28">
        <v>1</v>
      </c>
      <c r="F9" s="38">
        <v>0</v>
      </c>
      <c r="G9" s="28">
        <v>1</v>
      </c>
      <c r="H9" s="27"/>
      <c r="I9" s="27"/>
      <c r="J9" s="19"/>
      <c r="K9" s="29">
        <f>SUM(D9:I9)</f>
        <v>2.5</v>
      </c>
      <c r="L9" s="28">
        <v>2.5</v>
      </c>
      <c r="M9" s="28">
        <v>3.5</v>
      </c>
      <c r="N9" s="38">
        <v>1.5</v>
      </c>
      <c r="O9" s="28">
        <v>4</v>
      </c>
      <c r="P9" s="27"/>
      <c r="Q9" s="27"/>
      <c r="R9" s="19"/>
      <c r="S9" s="30">
        <f>SUM(L9:Q9)</f>
        <v>11.5</v>
      </c>
      <c r="T9" s="31">
        <f t="shared" si="0"/>
        <v>1.796875</v>
      </c>
      <c r="U9" s="32">
        <f>RANK(T9,T5:T9)</f>
        <v>1</v>
      </c>
      <c r="V9" s="33" t="str">
        <f ca="1">OFFSET(T9,0,-18,1,1)</f>
        <v>Pennant Hills</v>
      </c>
      <c r="W9" s="51">
        <f>LARGE(T5:T9,2)</f>
        <v>1.796875</v>
      </c>
      <c r="X9" s="52">
        <f>MATCH(W9,T5:T9,0)</f>
        <v>1</v>
      </c>
      <c r="Y9" s="36"/>
      <c r="Z9" s="5">
        <f t="shared" ref="Z9:AE9" si="1">SUM(L5:L9)</f>
        <v>10</v>
      </c>
      <c r="AA9" s="5">
        <f t="shared" si="1"/>
        <v>10</v>
      </c>
      <c r="AB9" s="5">
        <f t="shared" si="1"/>
        <v>10</v>
      </c>
      <c r="AC9" s="5">
        <f t="shared" si="1"/>
        <v>10</v>
      </c>
      <c r="AD9" s="5">
        <f t="shared" si="1"/>
        <v>10</v>
      </c>
      <c r="AE9" s="5">
        <f t="shared" si="1"/>
        <v>0</v>
      </c>
      <c r="AF9" s="5">
        <f>SUM(Z9:AE9)</f>
        <v>50</v>
      </c>
      <c r="AG9" s="53" t="s">
        <v>17</v>
      </c>
      <c r="AK9" s="42"/>
    </row>
    <row r="10" spans="1:37" ht="10.5" customHeight="1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3"/>
      <c r="W10" s="5"/>
      <c r="Y10" s="5"/>
      <c r="AF10" s="5">
        <f>AF9/SUM(K5:K9)</f>
        <v>5</v>
      </c>
      <c r="AG10" s="53" t="s">
        <v>18</v>
      </c>
      <c r="AK10" s="42"/>
    </row>
    <row r="11" spans="1:37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6"/>
      <c r="AK11" s="42"/>
    </row>
    <row r="12" spans="1:37" x14ac:dyDescent="0.2">
      <c r="A12" s="6"/>
      <c r="B12" s="6"/>
      <c r="C12" s="6"/>
      <c r="D12" s="64" t="s">
        <v>1</v>
      </c>
      <c r="E12" s="64"/>
      <c r="F12" s="64"/>
      <c r="G12" s="64"/>
      <c r="H12" s="64"/>
      <c r="I12" s="65"/>
      <c r="J12" s="6"/>
      <c r="K12" s="6"/>
      <c r="L12" s="66" t="s">
        <v>2</v>
      </c>
      <c r="M12" s="64"/>
      <c r="N12" s="64"/>
      <c r="O12" s="64"/>
      <c r="P12" s="64"/>
      <c r="Q12" s="65"/>
      <c r="R12" s="6"/>
      <c r="S12" s="8"/>
      <c r="T12" s="6"/>
      <c r="U12" s="6"/>
      <c r="V12" s="3"/>
      <c r="W12" s="5"/>
      <c r="Y12" s="5"/>
      <c r="AK12" s="42"/>
    </row>
    <row r="13" spans="1:37" x14ac:dyDescent="0.2">
      <c r="A13" s="7" t="s">
        <v>4</v>
      </c>
      <c r="B13" s="7" t="s">
        <v>5</v>
      </c>
      <c r="C13" s="10"/>
      <c r="D13" s="11"/>
      <c r="E13" s="11"/>
      <c r="F13" s="11"/>
      <c r="G13" s="11"/>
      <c r="H13" s="11"/>
      <c r="I13" s="11"/>
      <c r="J13" s="11"/>
      <c r="K13" s="12" t="s">
        <v>6</v>
      </c>
      <c r="L13" s="11"/>
      <c r="M13" s="11"/>
      <c r="N13" s="11"/>
      <c r="O13" s="11"/>
      <c r="P13" s="11"/>
      <c r="Q13" s="11"/>
      <c r="R13" s="11"/>
      <c r="S13" s="13" t="s">
        <v>6</v>
      </c>
      <c r="T13" s="14" t="s">
        <v>7</v>
      </c>
      <c r="U13" s="15" t="s">
        <v>8</v>
      </c>
      <c r="V13" s="3"/>
      <c r="W13" s="5"/>
      <c r="Y13" s="5"/>
      <c r="AI13" s="42"/>
      <c r="AK13" s="42"/>
    </row>
    <row r="14" spans="1:37" x14ac:dyDescent="0.2">
      <c r="A14" s="6"/>
      <c r="C14" s="16"/>
      <c r="D14" s="17">
        <v>45669</v>
      </c>
      <c r="E14" s="17">
        <f>D14+7</f>
        <v>45676</v>
      </c>
      <c r="F14" s="18">
        <f>E14+7+7</f>
        <v>45690</v>
      </c>
      <c r="G14" s="17">
        <f>F14+7</f>
        <v>45697</v>
      </c>
      <c r="H14" s="17">
        <f>G14+7</f>
        <v>45704</v>
      </c>
      <c r="I14" s="18"/>
      <c r="J14" s="19"/>
      <c r="K14" s="20" t="s">
        <v>9</v>
      </c>
      <c r="L14" s="21">
        <f>D14</f>
        <v>45669</v>
      </c>
      <c r="M14" s="21">
        <f>E14</f>
        <v>45676</v>
      </c>
      <c r="N14" s="22">
        <f>F14</f>
        <v>45690</v>
      </c>
      <c r="O14" s="21">
        <f>G14</f>
        <v>45697</v>
      </c>
      <c r="P14" s="22">
        <f>H14</f>
        <v>45704</v>
      </c>
      <c r="Q14" s="21"/>
      <c r="R14" s="19"/>
      <c r="S14" s="20" t="s">
        <v>10</v>
      </c>
      <c r="T14" s="6"/>
      <c r="U14" s="23"/>
      <c r="V14" s="3"/>
      <c r="W14" s="9" t="str">
        <f ca="1">OFFSET(A14,X15,1)</f>
        <v>Massey Park</v>
      </c>
      <c r="X14" s="24"/>
      <c r="Y14" s="25" t="s">
        <v>11</v>
      </c>
      <c r="AI14" s="42"/>
      <c r="AK14" s="42"/>
    </row>
    <row r="15" spans="1:37" ht="12.75" customHeight="1" x14ac:dyDescent="0.2">
      <c r="A15" s="57">
        <v>2</v>
      </c>
      <c r="B15" s="26" t="s">
        <v>19</v>
      </c>
      <c r="C15" s="16"/>
      <c r="D15" s="27"/>
      <c r="E15" s="28">
        <v>1</v>
      </c>
      <c r="F15" s="28">
        <v>0</v>
      </c>
      <c r="G15" s="28">
        <v>1</v>
      </c>
      <c r="H15" s="28">
        <v>1</v>
      </c>
      <c r="I15" s="27"/>
      <c r="J15" s="19"/>
      <c r="K15" s="29">
        <f>SUM(D15:I15)</f>
        <v>3</v>
      </c>
      <c r="L15" s="27"/>
      <c r="M15" s="28">
        <v>3</v>
      </c>
      <c r="N15" s="28">
        <v>1.5</v>
      </c>
      <c r="O15" s="28">
        <v>4.5</v>
      </c>
      <c r="P15" s="28">
        <v>3</v>
      </c>
      <c r="Q15" s="27"/>
      <c r="R15" s="19"/>
      <c r="S15" s="30">
        <f>SUM(L15:Q15)</f>
        <v>12</v>
      </c>
      <c r="T15" s="31">
        <f>IF(K15=0,0,K15*S15/4^2)</f>
        <v>2.25</v>
      </c>
      <c r="U15" s="32">
        <f>RANK(T15,T15:T19)</f>
        <v>1</v>
      </c>
      <c r="V15" s="33" t="str">
        <f ca="1">OFFSET(T15,0,-18,1,1)</f>
        <v>Massey Park</v>
      </c>
      <c r="W15" s="51">
        <f>MAXA(T15:T19)</f>
        <v>2.25</v>
      </c>
      <c r="X15" s="35">
        <f>MATCH(W15,T15:T19,0)</f>
        <v>1</v>
      </c>
      <c r="Y15" s="36"/>
      <c r="AI15" s="42"/>
      <c r="AK15" s="42"/>
    </row>
    <row r="16" spans="1:37" ht="12.75" customHeight="1" x14ac:dyDescent="0.2">
      <c r="A16" s="58"/>
      <c r="B16" s="37" t="s">
        <v>20</v>
      </c>
      <c r="C16" s="16"/>
      <c r="D16" s="28">
        <v>1</v>
      </c>
      <c r="E16" s="27"/>
      <c r="F16" s="28">
        <v>0</v>
      </c>
      <c r="G16" s="28">
        <v>0</v>
      </c>
      <c r="H16" s="38">
        <v>0</v>
      </c>
      <c r="I16" s="27"/>
      <c r="J16" s="39"/>
      <c r="K16" s="40">
        <f>SUM(D16:I16)</f>
        <v>1</v>
      </c>
      <c r="L16" s="28">
        <v>3</v>
      </c>
      <c r="M16" s="27"/>
      <c r="N16" s="28">
        <v>0.5</v>
      </c>
      <c r="O16" s="28">
        <v>2</v>
      </c>
      <c r="P16" s="38">
        <v>2</v>
      </c>
      <c r="Q16" s="27"/>
      <c r="R16" s="19"/>
      <c r="S16" s="30">
        <f>SUM(L16:Q16)</f>
        <v>7.5</v>
      </c>
      <c r="T16" s="31">
        <f t="shared" ref="T16:T19" si="2">IF(K16=0,0,K16*S16/4^2)</f>
        <v>0.46875</v>
      </c>
      <c r="U16" s="32">
        <f>RANK(T16,T15:T19)</f>
        <v>5</v>
      </c>
      <c r="V16" s="33" t="str">
        <f ca="1">OFFSET(T16,0,-18,1,1)</f>
        <v>Camden</v>
      </c>
      <c r="W16" s="60" t="str">
        <f>IF(AF20=5,"","ERROR")</f>
        <v/>
      </c>
      <c r="X16" s="41"/>
      <c r="Y16" s="62" t="str">
        <f ca="1">W14</f>
        <v>Massey Park</v>
      </c>
      <c r="AI16" s="42"/>
      <c r="AK16" s="42"/>
    </row>
    <row r="17" spans="1:37" s="42" customFormat="1" ht="12.75" customHeight="1" x14ac:dyDescent="0.2">
      <c r="A17" s="58"/>
      <c r="B17" s="37" t="s">
        <v>21</v>
      </c>
      <c r="C17" s="43"/>
      <c r="D17" s="44">
        <v>0</v>
      </c>
      <c r="E17" s="38">
        <v>1</v>
      </c>
      <c r="F17" s="27"/>
      <c r="G17" s="28">
        <v>0</v>
      </c>
      <c r="H17" s="28">
        <v>0.5</v>
      </c>
      <c r="I17" s="27"/>
      <c r="J17" s="19"/>
      <c r="K17" s="29">
        <f>SUM(D17:I17)</f>
        <v>1.5</v>
      </c>
      <c r="L17" s="44">
        <v>2</v>
      </c>
      <c r="M17" s="38">
        <v>4</v>
      </c>
      <c r="N17" s="27"/>
      <c r="O17" s="28">
        <v>0.5</v>
      </c>
      <c r="P17" s="28">
        <v>2.5</v>
      </c>
      <c r="Q17" s="27"/>
      <c r="R17" s="39"/>
      <c r="S17" s="45">
        <f>SUM(L17:Q17)</f>
        <v>9</v>
      </c>
      <c r="T17" s="31">
        <f t="shared" si="2"/>
        <v>0.84375</v>
      </c>
      <c r="U17" s="46">
        <f>RANK(T17,T15:T19)</f>
        <v>4</v>
      </c>
      <c r="V17" s="47" t="str">
        <f ca="1">OFFSET(T17,0,-18,1,1)</f>
        <v>Macquarie Links</v>
      </c>
      <c r="W17" s="61"/>
      <c r="X17" s="48"/>
      <c r="Y17" s="62"/>
    </row>
    <row r="18" spans="1:37" x14ac:dyDescent="0.2">
      <c r="A18" s="58"/>
      <c r="B18" s="37" t="s">
        <v>22</v>
      </c>
      <c r="C18" s="16"/>
      <c r="D18" s="44">
        <v>1</v>
      </c>
      <c r="E18" s="28">
        <v>0</v>
      </c>
      <c r="F18" s="28">
        <v>1</v>
      </c>
      <c r="G18" s="27"/>
      <c r="H18" s="28">
        <v>0.5</v>
      </c>
      <c r="I18" s="27"/>
      <c r="J18" s="19"/>
      <c r="K18" s="29">
        <f>SUM(D18:I18)</f>
        <v>2.5</v>
      </c>
      <c r="L18" s="44">
        <v>3</v>
      </c>
      <c r="M18" s="28">
        <v>2</v>
      </c>
      <c r="N18" s="28">
        <v>4.5</v>
      </c>
      <c r="O18" s="27"/>
      <c r="P18" s="28">
        <v>2.5</v>
      </c>
      <c r="Q18" s="27"/>
      <c r="R18" s="19"/>
      <c r="S18" s="30">
        <f>SUM(L18:Q18)</f>
        <v>12</v>
      </c>
      <c r="T18" s="31">
        <f t="shared" si="2"/>
        <v>1.875</v>
      </c>
      <c r="U18" s="32">
        <f>RANK(T18,T15:T19)</f>
        <v>2</v>
      </c>
      <c r="V18" s="33" t="str">
        <f ca="1">OFFSET(T18,0,-18,1,1)</f>
        <v>Oatlands</v>
      </c>
      <c r="W18" s="9" t="str">
        <f ca="1">OFFSET(A14,X19,1)</f>
        <v>Oatlands</v>
      </c>
      <c r="X18" s="49"/>
      <c r="Y18" s="36"/>
      <c r="AI18" s="42"/>
      <c r="AK18" s="42"/>
    </row>
    <row r="19" spans="1:37" x14ac:dyDescent="0.2">
      <c r="A19" s="59"/>
      <c r="B19" s="37" t="s">
        <v>23</v>
      </c>
      <c r="C19" s="50"/>
      <c r="D19" s="28">
        <v>0</v>
      </c>
      <c r="E19" s="28">
        <v>0</v>
      </c>
      <c r="F19" s="38">
        <v>1</v>
      </c>
      <c r="G19" s="28">
        <v>1</v>
      </c>
      <c r="H19" s="27"/>
      <c r="I19" s="27"/>
      <c r="J19" s="19"/>
      <c r="K19" s="29">
        <f>SUM(D19:I19)</f>
        <v>2</v>
      </c>
      <c r="L19" s="28">
        <v>2</v>
      </c>
      <c r="M19" s="28">
        <v>1</v>
      </c>
      <c r="N19" s="38">
        <v>3.5</v>
      </c>
      <c r="O19" s="28">
        <v>3</v>
      </c>
      <c r="P19" s="27"/>
      <c r="Q19" s="27"/>
      <c r="R19" s="19"/>
      <c r="S19" s="30">
        <f>SUM(L19:Q19)</f>
        <v>9.5</v>
      </c>
      <c r="T19" s="31">
        <f t="shared" si="2"/>
        <v>1.1875</v>
      </c>
      <c r="U19" s="32">
        <f>RANK(T19,T15:T19)</f>
        <v>3</v>
      </c>
      <c r="V19" s="33" t="str">
        <f ca="1">OFFSET(T19,0,-18,1,1)</f>
        <v>Rosnay</v>
      </c>
      <c r="W19" s="51">
        <f>LARGE(T15:T19,2)</f>
        <v>1.875</v>
      </c>
      <c r="X19" s="52">
        <f>MATCH(W19,T15:T19,0)</f>
        <v>4</v>
      </c>
      <c r="Y19" s="36"/>
      <c r="Z19" s="5">
        <f t="shared" ref="Z19:AE19" si="3">SUM(L15:L19)</f>
        <v>10</v>
      </c>
      <c r="AA19" s="5">
        <f t="shared" si="3"/>
        <v>10</v>
      </c>
      <c r="AB19" s="5">
        <f t="shared" si="3"/>
        <v>10</v>
      </c>
      <c r="AC19" s="5">
        <f t="shared" si="3"/>
        <v>10</v>
      </c>
      <c r="AD19" s="5">
        <f t="shared" si="3"/>
        <v>10</v>
      </c>
      <c r="AE19" s="5">
        <f t="shared" si="3"/>
        <v>0</v>
      </c>
      <c r="AF19" s="5">
        <f>SUM(Z19:AE19)</f>
        <v>50</v>
      </c>
      <c r="AG19" s="53" t="s">
        <v>17</v>
      </c>
      <c r="AI19" s="42"/>
      <c r="AK19" s="42"/>
    </row>
    <row r="20" spans="1:37" ht="10.5" customHeigh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3"/>
      <c r="W20" s="5"/>
      <c r="Y20" s="5"/>
      <c r="AF20" s="5">
        <f>AF19/SUM(K15:K19)</f>
        <v>5</v>
      </c>
      <c r="AG20" s="53" t="s">
        <v>18</v>
      </c>
      <c r="AI20" s="42"/>
      <c r="AK20" s="42"/>
    </row>
    <row r="21" spans="1:37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AI21" s="42"/>
      <c r="AK21" s="42"/>
    </row>
    <row r="22" spans="1:37" x14ac:dyDescent="0.2">
      <c r="A22" s="6"/>
      <c r="B22" s="6"/>
      <c r="C22" s="6"/>
      <c r="D22" s="64" t="s">
        <v>1</v>
      </c>
      <c r="E22" s="64"/>
      <c r="F22" s="64"/>
      <c r="G22" s="64"/>
      <c r="H22" s="64"/>
      <c r="I22" s="65"/>
      <c r="J22" s="6"/>
      <c r="K22" s="6"/>
      <c r="L22" s="66" t="s">
        <v>2</v>
      </c>
      <c r="M22" s="64"/>
      <c r="N22" s="64"/>
      <c r="O22" s="64"/>
      <c r="P22" s="64"/>
      <c r="Q22" s="65"/>
      <c r="R22" s="6"/>
      <c r="S22" s="8"/>
      <c r="T22" s="6"/>
      <c r="U22" s="6"/>
      <c r="V22" s="3"/>
      <c r="W22" s="5"/>
      <c r="Y22" s="5"/>
      <c r="AI22" s="42"/>
      <c r="AK22" s="42"/>
    </row>
    <row r="23" spans="1:37" x14ac:dyDescent="0.2">
      <c r="A23" s="7" t="s">
        <v>4</v>
      </c>
      <c r="B23" s="7" t="s">
        <v>5</v>
      </c>
      <c r="C23" s="10"/>
      <c r="D23" s="11"/>
      <c r="E23" s="11"/>
      <c r="F23" s="11"/>
      <c r="G23" s="11"/>
      <c r="H23" s="11"/>
      <c r="I23" s="11"/>
      <c r="J23" s="11"/>
      <c r="K23" s="12" t="s">
        <v>6</v>
      </c>
      <c r="L23" s="11"/>
      <c r="M23" s="11"/>
      <c r="N23" s="11"/>
      <c r="O23" s="11"/>
      <c r="P23" s="11"/>
      <c r="Q23" s="11"/>
      <c r="R23" s="11"/>
      <c r="S23" s="13" t="s">
        <v>6</v>
      </c>
      <c r="T23" s="14" t="s">
        <v>7</v>
      </c>
      <c r="U23" s="15" t="s">
        <v>8</v>
      </c>
      <c r="V23" s="3"/>
      <c r="W23" s="5"/>
      <c r="Y23" s="5"/>
      <c r="AI23" s="42"/>
      <c r="AK23" s="42"/>
    </row>
    <row r="24" spans="1:37" x14ac:dyDescent="0.2">
      <c r="A24" s="6"/>
      <c r="C24" s="16"/>
      <c r="D24" s="17">
        <v>45669</v>
      </c>
      <c r="E24" s="17">
        <f>D24+7</f>
        <v>45676</v>
      </c>
      <c r="F24" s="18">
        <f>E24+7+7</f>
        <v>45690</v>
      </c>
      <c r="G24" s="17">
        <f>F24+7</f>
        <v>45697</v>
      </c>
      <c r="H24" s="17">
        <f>G24+7</f>
        <v>45704</v>
      </c>
      <c r="I24" s="18"/>
      <c r="J24" s="19"/>
      <c r="K24" s="20" t="s">
        <v>9</v>
      </c>
      <c r="L24" s="21">
        <f>D24</f>
        <v>45669</v>
      </c>
      <c r="M24" s="21">
        <f>E24</f>
        <v>45676</v>
      </c>
      <c r="N24" s="22">
        <f>F24</f>
        <v>45690</v>
      </c>
      <c r="O24" s="21">
        <f>G24</f>
        <v>45697</v>
      </c>
      <c r="P24" s="22">
        <f>H24</f>
        <v>45704</v>
      </c>
      <c r="Q24" s="21"/>
      <c r="R24" s="19"/>
      <c r="S24" s="20" t="s">
        <v>10</v>
      </c>
      <c r="T24" s="6"/>
      <c r="U24" s="23"/>
      <c r="V24" s="3"/>
      <c r="W24" s="9" t="str">
        <f ca="1">OFFSET(A24,X25,1)</f>
        <v>Beverley Park</v>
      </c>
      <c r="X24" s="24"/>
      <c r="Y24" s="25" t="s">
        <v>11</v>
      </c>
      <c r="AI24" s="42"/>
      <c r="AK24" s="42"/>
    </row>
    <row r="25" spans="1:37" ht="12.75" customHeight="1" x14ac:dyDescent="0.2">
      <c r="A25" s="57">
        <v>3</v>
      </c>
      <c r="B25" s="37" t="s">
        <v>24</v>
      </c>
      <c r="C25" s="16"/>
      <c r="D25" s="27"/>
      <c r="E25" s="28">
        <v>0</v>
      </c>
      <c r="F25" s="28">
        <v>1</v>
      </c>
      <c r="G25" s="28">
        <v>1</v>
      </c>
      <c r="H25" s="28">
        <v>0.5</v>
      </c>
      <c r="I25" s="27"/>
      <c r="J25" s="19"/>
      <c r="K25" s="29">
        <f>SUM(D25:I25)</f>
        <v>2.5</v>
      </c>
      <c r="L25" s="27"/>
      <c r="M25" s="28">
        <v>2</v>
      </c>
      <c r="N25" s="28">
        <v>3.5</v>
      </c>
      <c r="O25" s="28">
        <v>4</v>
      </c>
      <c r="P25" s="28">
        <v>2.5</v>
      </c>
      <c r="Q25" s="27"/>
      <c r="R25" s="19"/>
      <c r="S25" s="30">
        <f>SUM(L25:Q25)</f>
        <v>12</v>
      </c>
      <c r="T25" s="31">
        <f>IF(K25=0,0,K25*S25/4^2)</f>
        <v>1.875</v>
      </c>
      <c r="U25" s="32">
        <f>RANK(T25,T25:T29)</f>
        <v>2</v>
      </c>
      <c r="V25" s="33" t="str">
        <f ca="1">OFFSET(T25,0,-18,1,1)</f>
        <v>The Coast Red</v>
      </c>
      <c r="W25" s="51">
        <f>MAXA(T25:T29)</f>
        <v>1.96875</v>
      </c>
      <c r="X25" s="35">
        <f>MATCH(W25,T25:T29,0)</f>
        <v>4</v>
      </c>
      <c r="Y25" s="36"/>
      <c r="AI25" s="42"/>
      <c r="AK25" s="42"/>
    </row>
    <row r="26" spans="1:37" ht="12.75" customHeight="1" x14ac:dyDescent="0.2">
      <c r="A26" s="58"/>
      <c r="B26" s="37" t="s">
        <v>25</v>
      </c>
      <c r="C26" s="16"/>
      <c r="D26" s="28">
        <v>1</v>
      </c>
      <c r="E26" s="27"/>
      <c r="F26" s="28">
        <v>1</v>
      </c>
      <c r="G26" s="28">
        <v>0</v>
      </c>
      <c r="H26" s="38">
        <v>0.5</v>
      </c>
      <c r="I26" s="27"/>
      <c r="J26" s="39"/>
      <c r="K26" s="40">
        <f>SUM(D26:I26)</f>
        <v>2.5</v>
      </c>
      <c r="L26" s="28">
        <v>3</v>
      </c>
      <c r="M26" s="27"/>
      <c r="N26" s="28">
        <v>3.5</v>
      </c>
      <c r="O26" s="28">
        <v>2</v>
      </c>
      <c r="P26" s="38">
        <v>2.5</v>
      </c>
      <c r="Q26" s="27"/>
      <c r="R26" s="19"/>
      <c r="S26" s="30">
        <f>SUM(L26:Q26)</f>
        <v>11</v>
      </c>
      <c r="T26" s="31">
        <f t="shared" ref="T26:T29" si="4">IF(K26=0,0,K26*S26/4^2)</f>
        <v>1.71875</v>
      </c>
      <c r="U26" s="32">
        <f>RANK(T26,T25:T29)</f>
        <v>3</v>
      </c>
      <c r="V26" s="33" t="str">
        <f ca="1">OFFSET(T26,0,-18,1,1)</f>
        <v>Asquith</v>
      </c>
      <c r="W26" s="60" t="str">
        <f>IF(AF30=5,"","ERROR")</f>
        <v/>
      </c>
      <c r="X26" s="41"/>
      <c r="Y26" s="62" t="str">
        <f ca="1">W24</f>
        <v>Beverley Park</v>
      </c>
      <c r="AI26" s="42"/>
      <c r="AK26" s="42"/>
    </row>
    <row r="27" spans="1:37" s="42" customFormat="1" ht="12.75" customHeight="1" x14ac:dyDescent="0.2">
      <c r="A27" s="58"/>
      <c r="B27" s="26" t="s">
        <v>26</v>
      </c>
      <c r="C27" s="43"/>
      <c r="D27" s="44">
        <v>0</v>
      </c>
      <c r="E27" s="38">
        <v>0</v>
      </c>
      <c r="F27" s="27"/>
      <c r="G27" s="28">
        <v>0</v>
      </c>
      <c r="H27" s="28">
        <v>0</v>
      </c>
      <c r="I27" s="27"/>
      <c r="J27" s="19"/>
      <c r="K27" s="29">
        <f>SUM(D27:I27)</f>
        <v>0</v>
      </c>
      <c r="L27" s="44">
        <v>2</v>
      </c>
      <c r="M27" s="38">
        <v>1</v>
      </c>
      <c r="N27" s="27"/>
      <c r="O27" s="28">
        <v>1</v>
      </c>
      <c r="P27" s="28">
        <v>2</v>
      </c>
      <c r="Q27" s="27"/>
      <c r="R27" s="39"/>
      <c r="S27" s="45">
        <f>SUM(L27:Q27)</f>
        <v>6</v>
      </c>
      <c r="T27" s="31">
        <f t="shared" si="4"/>
        <v>0</v>
      </c>
      <c r="U27" s="46">
        <f>RANK(T27,T25:T29)</f>
        <v>5</v>
      </c>
      <c r="V27" s="47" t="str">
        <f ca="1">OFFSET(T27,0,-18,1,1)</f>
        <v>Shelly Beach</v>
      </c>
      <c r="W27" s="61"/>
      <c r="X27" s="48"/>
      <c r="Y27" s="62"/>
      <c r="AJ27" s="1"/>
    </row>
    <row r="28" spans="1:37" x14ac:dyDescent="0.2">
      <c r="A28" s="58"/>
      <c r="B28" s="37" t="s">
        <v>27</v>
      </c>
      <c r="C28" s="16"/>
      <c r="D28" s="44">
        <v>1</v>
      </c>
      <c r="E28" s="28">
        <v>1</v>
      </c>
      <c r="F28" s="28">
        <v>0</v>
      </c>
      <c r="G28" s="27"/>
      <c r="H28" s="28">
        <v>1</v>
      </c>
      <c r="I28" s="27"/>
      <c r="J28" s="19"/>
      <c r="K28" s="29">
        <f>SUM(D28:I28)</f>
        <v>3</v>
      </c>
      <c r="L28" s="44">
        <v>3</v>
      </c>
      <c r="M28" s="28">
        <v>3</v>
      </c>
      <c r="N28" s="28">
        <v>1.5</v>
      </c>
      <c r="O28" s="27"/>
      <c r="P28" s="28">
        <v>3</v>
      </c>
      <c r="Q28" s="27"/>
      <c r="R28" s="19"/>
      <c r="S28" s="30">
        <f>SUM(L28:Q28)</f>
        <v>10.5</v>
      </c>
      <c r="T28" s="31">
        <f t="shared" si="4"/>
        <v>1.96875</v>
      </c>
      <c r="U28" s="32">
        <f>RANK(T28,T25:T29)</f>
        <v>1</v>
      </c>
      <c r="V28" s="33" t="str">
        <f ca="1">OFFSET(T28,0,-18,1,1)</f>
        <v>Beverley Park</v>
      </c>
      <c r="W28" s="9" t="str">
        <f ca="1">OFFSET(A24,X29,1)</f>
        <v>The Coast Red</v>
      </c>
      <c r="X28" s="49"/>
      <c r="Y28" s="36"/>
      <c r="AI28" s="42"/>
      <c r="AK28" s="42"/>
    </row>
    <row r="29" spans="1:37" x14ac:dyDescent="0.2">
      <c r="A29" s="59"/>
      <c r="B29" s="37" t="s">
        <v>28</v>
      </c>
      <c r="C29" s="50"/>
      <c r="D29" s="28">
        <v>0</v>
      </c>
      <c r="E29" s="28">
        <v>1</v>
      </c>
      <c r="F29" s="38">
        <v>0</v>
      </c>
      <c r="G29" s="28">
        <v>1</v>
      </c>
      <c r="H29" s="27"/>
      <c r="I29" s="27"/>
      <c r="J29" s="19"/>
      <c r="K29" s="29">
        <f>SUM(D29:I29)</f>
        <v>2</v>
      </c>
      <c r="L29" s="28">
        <v>2</v>
      </c>
      <c r="M29" s="28">
        <v>4</v>
      </c>
      <c r="N29" s="38">
        <v>1.5</v>
      </c>
      <c r="O29" s="28">
        <v>3</v>
      </c>
      <c r="P29" s="27"/>
      <c r="Q29" s="27"/>
      <c r="R29" s="19"/>
      <c r="S29" s="30">
        <f>SUM(L29:Q29)</f>
        <v>10.5</v>
      </c>
      <c r="T29" s="31">
        <f t="shared" si="4"/>
        <v>1.3125</v>
      </c>
      <c r="U29" s="32">
        <f>RANK(T29,T25:T29)</f>
        <v>4</v>
      </c>
      <c r="V29" s="33" t="str">
        <f ca="1">OFFSET(T29,0,-18,1,1)</f>
        <v>Woollahra</v>
      </c>
      <c r="W29" s="51">
        <f>LARGE(T25:T29,2)</f>
        <v>1.875</v>
      </c>
      <c r="X29" s="52">
        <f>MATCH(W29,T25:T29,0)</f>
        <v>1</v>
      </c>
      <c r="Y29" s="36"/>
      <c r="Z29" s="5">
        <f t="shared" ref="Z29:AE29" si="5">SUM(L25:L29)</f>
        <v>10</v>
      </c>
      <c r="AA29" s="5">
        <f t="shared" si="5"/>
        <v>10</v>
      </c>
      <c r="AB29" s="5">
        <f t="shared" si="5"/>
        <v>10</v>
      </c>
      <c r="AC29" s="5">
        <f t="shared" si="5"/>
        <v>10</v>
      </c>
      <c r="AD29" s="5">
        <f t="shared" si="5"/>
        <v>10</v>
      </c>
      <c r="AE29" s="5">
        <f t="shared" si="5"/>
        <v>0</v>
      </c>
      <c r="AF29" s="5">
        <f>SUM(Z29:AE29)</f>
        <v>50</v>
      </c>
      <c r="AG29" s="53" t="s">
        <v>17</v>
      </c>
      <c r="AI29" s="42"/>
      <c r="AK29" s="42"/>
    </row>
    <row r="30" spans="1:37" ht="10.5" customHeight="1" x14ac:dyDescent="0.2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3"/>
      <c r="W30" s="5"/>
      <c r="Y30" s="5"/>
      <c r="AF30" s="5">
        <f>AF29/SUM(K25:K29)</f>
        <v>5</v>
      </c>
      <c r="AG30" s="53" t="s">
        <v>18</v>
      </c>
      <c r="AI30" s="42"/>
      <c r="AK30" s="42"/>
    </row>
    <row r="31" spans="1:37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AI31" s="42"/>
      <c r="AK31" s="42"/>
    </row>
    <row r="32" spans="1:37" x14ac:dyDescent="0.2">
      <c r="A32" s="6"/>
      <c r="B32" s="6"/>
      <c r="C32" s="6"/>
      <c r="D32" s="64" t="s">
        <v>1</v>
      </c>
      <c r="E32" s="64"/>
      <c r="F32" s="64"/>
      <c r="G32" s="64"/>
      <c r="H32" s="64"/>
      <c r="I32" s="65"/>
      <c r="J32" s="6"/>
      <c r="K32" s="6"/>
      <c r="L32" s="66" t="s">
        <v>2</v>
      </c>
      <c r="M32" s="64"/>
      <c r="N32" s="64"/>
      <c r="O32" s="64"/>
      <c r="P32" s="64"/>
      <c r="Q32" s="65"/>
      <c r="R32" s="6"/>
      <c r="S32" s="8"/>
      <c r="T32" s="6"/>
      <c r="U32" s="6"/>
      <c r="V32" s="3"/>
      <c r="W32" s="5"/>
      <c r="Y32" s="5"/>
      <c r="AI32" s="42"/>
      <c r="AK32" s="42"/>
    </row>
    <row r="33" spans="1:37" x14ac:dyDescent="0.2">
      <c r="A33" s="7" t="s">
        <v>4</v>
      </c>
      <c r="B33" s="7" t="s">
        <v>5</v>
      </c>
      <c r="C33" s="10"/>
      <c r="D33" s="11"/>
      <c r="E33" s="11"/>
      <c r="F33" s="11"/>
      <c r="G33" s="11"/>
      <c r="H33" s="11"/>
      <c r="I33" s="11"/>
      <c r="J33" s="11"/>
      <c r="K33" s="12" t="s">
        <v>6</v>
      </c>
      <c r="L33" s="11"/>
      <c r="M33" s="11"/>
      <c r="N33" s="11"/>
      <c r="O33" s="11"/>
      <c r="P33" s="11"/>
      <c r="Q33" s="11"/>
      <c r="R33" s="11"/>
      <c r="S33" s="13" t="s">
        <v>6</v>
      </c>
      <c r="T33" s="14" t="s">
        <v>7</v>
      </c>
      <c r="U33" s="15" t="s">
        <v>8</v>
      </c>
      <c r="V33" s="3"/>
      <c r="W33" s="5"/>
      <c r="Y33" s="5"/>
      <c r="AI33" s="42"/>
      <c r="AK33" s="42"/>
    </row>
    <row r="34" spans="1:37" x14ac:dyDescent="0.2">
      <c r="A34" s="6"/>
      <c r="C34" s="16"/>
      <c r="D34" s="17">
        <v>45669</v>
      </c>
      <c r="E34" s="17">
        <f>D34+7</f>
        <v>45676</v>
      </c>
      <c r="F34" s="18">
        <f>E34+7+7</f>
        <v>45690</v>
      </c>
      <c r="G34" s="17">
        <f>F34+7</f>
        <v>45697</v>
      </c>
      <c r="H34" s="17">
        <f>G34+7</f>
        <v>45704</v>
      </c>
      <c r="I34" s="18"/>
      <c r="J34" s="19"/>
      <c r="K34" s="20" t="s">
        <v>9</v>
      </c>
      <c r="L34" s="21">
        <f>D34</f>
        <v>45669</v>
      </c>
      <c r="M34" s="21">
        <f>E34</f>
        <v>45676</v>
      </c>
      <c r="N34" s="22">
        <f>F34</f>
        <v>45690</v>
      </c>
      <c r="O34" s="21">
        <f>G34</f>
        <v>45697</v>
      </c>
      <c r="P34" s="22">
        <f>H34</f>
        <v>45704</v>
      </c>
      <c r="Q34" s="21"/>
      <c r="R34" s="19"/>
      <c r="S34" s="20" t="s">
        <v>10</v>
      </c>
      <c r="T34" s="6"/>
      <c r="U34" s="23"/>
      <c r="V34" s="3"/>
      <c r="W34" s="9" t="str">
        <f ca="1">OFFSET(A34,X35,1)</f>
        <v>Muirfield</v>
      </c>
      <c r="X34" s="24"/>
      <c r="Y34" s="25" t="s">
        <v>11</v>
      </c>
      <c r="AI34" s="42"/>
      <c r="AK34" s="42"/>
    </row>
    <row r="35" spans="1:37" ht="12.75" customHeight="1" x14ac:dyDescent="0.2">
      <c r="A35" s="57">
        <v>4</v>
      </c>
      <c r="B35" s="26" t="s">
        <v>29</v>
      </c>
      <c r="C35" s="16"/>
      <c r="D35" s="27"/>
      <c r="E35" s="28">
        <v>0.5</v>
      </c>
      <c r="F35" s="28">
        <v>0</v>
      </c>
      <c r="G35" s="28">
        <v>1</v>
      </c>
      <c r="H35" s="28">
        <v>1</v>
      </c>
      <c r="I35" s="27"/>
      <c r="J35" s="19"/>
      <c r="K35" s="29">
        <f>SUM(D35:I35)</f>
        <v>2.5</v>
      </c>
      <c r="L35" s="27"/>
      <c r="M35" s="28">
        <v>2.5</v>
      </c>
      <c r="N35" s="28">
        <v>1.5</v>
      </c>
      <c r="O35" s="28">
        <v>3</v>
      </c>
      <c r="P35" s="28">
        <v>4</v>
      </c>
      <c r="Q35" s="27"/>
      <c r="R35" s="19"/>
      <c r="S35" s="30">
        <f>SUM(L35:Q35)</f>
        <v>11</v>
      </c>
      <c r="T35" s="31">
        <f>IF(K35=0,0,K35*S35/4^2)</f>
        <v>1.71875</v>
      </c>
      <c r="U35" s="32">
        <f>RANK(T35,T35:T39)</f>
        <v>3</v>
      </c>
      <c r="V35" s="33" t="str">
        <f ca="1">OFFSET(T35,0,-18,1,1)</f>
        <v>Eastlake</v>
      </c>
      <c r="W35" s="51">
        <f>MAXA(T35:T39)</f>
        <v>2.15625</v>
      </c>
      <c r="X35" s="35">
        <f>MATCH(W35,T35:T39,0)</f>
        <v>4</v>
      </c>
      <c r="Y35" s="36"/>
      <c r="AI35" s="42"/>
      <c r="AK35" s="42"/>
    </row>
    <row r="36" spans="1:37" ht="12.75" customHeight="1" x14ac:dyDescent="0.2">
      <c r="A36" s="58"/>
      <c r="B36" s="37" t="s">
        <v>30</v>
      </c>
      <c r="C36" s="16"/>
      <c r="D36" s="28">
        <v>1</v>
      </c>
      <c r="E36" s="27"/>
      <c r="F36" s="28">
        <v>0</v>
      </c>
      <c r="G36" s="28">
        <v>0</v>
      </c>
      <c r="H36" s="38">
        <v>0</v>
      </c>
      <c r="I36" s="27"/>
      <c r="J36" s="39"/>
      <c r="K36" s="40">
        <f>SUM(D36:I36)</f>
        <v>1</v>
      </c>
      <c r="L36" s="28">
        <v>3</v>
      </c>
      <c r="M36" s="27"/>
      <c r="N36" s="28">
        <v>1.5</v>
      </c>
      <c r="O36" s="28">
        <v>1</v>
      </c>
      <c r="P36" s="38">
        <v>1</v>
      </c>
      <c r="Q36" s="27"/>
      <c r="R36" s="19"/>
      <c r="S36" s="30">
        <f>SUM(L36:Q36)</f>
        <v>6.5</v>
      </c>
      <c r="T36" s="31">
        <f t="shared" ref="T36:T39" si="6">IF(K36=0,0,K36*S36/4^2)</f>
        <v>0.40625</v>
      </c>
      <c r="U36" s="32">
        <f>RANK(T36,T35:T39)</f>
        <v>5</v>
      </c>
      <c r="V36" s="33" t="str">
        <f ca="1">OFFSET(T36,0,-18,1,1)</f>
        <v>Monash</v>
      </c>
      <c r="W36" s="60" t="str">
        <f>IF(AF40=5,"","ERROR")</f>
        <v/>
      </c>
      <c r="X36" s="41"/>
      <c r="Y36" s="62" t="str">
        <f ca="1">W34</f>
        <v>Muirfield</v>
      </c>
      <c r="AI36" s="42"/>
      <c r="AK36" s="42"/>
    </row>
    <row r="37" spans="1:37" s="42" customFormat="1" ht="12.75" customHeight="1" x14ac:dyDescent="0.2">
      <c r="A37" s="58"/>
      <c r="B37" s="37" t="s">
        <v>31</v>
      </c>
      <c r="C37" s="43"/>
      <c r="D37" s="44">
        <v>0</v>
      </c>
      <c r="E37" s="38">
        <v>1</v>
      </c>
      <c r="F37" s="27"/>
      <c r="G37" s="28">
        <v>0</v>
      </c>
      <c r="H37" s="28">
        <v>0</v>
      </c>
      <c r="I37" s="27"/>
      <c r="J37" s="19"/>
      <c r="K37" s="29">
        <f>SUM(D37:I37)</f>
        <v>1</v>
      </c>
      <c r="L37" s="44">
        <v>2</v>
      </c>
      <c r="M37" s="38">
        <v>3</v>
      </c>
      <c r="N37" s="27"/>
      <c r="O37" s="28">
        <v>2</v>
      </c>
      <c r="P37" s="28">
        <v>2</v>
      </c>
      <c r="Q37" s="27"/>
      <c r="R37" s="39"/>
      <c r="S37" s="45">
        <f>SUM(L37:Q37)</f>
        <v>9</v>
      </c>
      <c r="T37" s="31">
        <f t="shared" si="6"/>
        <v>0.5625</v>
      </c>
      <c r="U37" s="46">
        <f>RANK(T37,T35:T39)</f>
        <v>4</v>
      </c>
      <c r="V37" s="47" t="str">
        <f ca="1">OFFSET(T37,0,-18,1,1)</f>
        <v>Cronulla</v>
      </c>
      <c r="W37" s="61"/>
      <c r="X37" s="48"/>
      <c r="Y37" s="62"/>
    </row>
    <row r="38" spans="1:37" x14ac:dyDescent="0.2">
      <c r="A38" s="58"/>
      <c r="B38" s="37" t="s">
        <v>32</v>
      </c>
      <c r="C38" s="16"/>
      <c r="D38" s="44">
        <v>0.5</v>
      </c>
      <c r="E38" s="28">
        <v>0.5</v>
      </c>
      <c r="F38" s="28">
        <v>1</v>
      </c>
      <c r="G38" s="27"/>
      <c r="H38" s="28">
        <v>1</v>
      </c>
      <c r="I38" s="27"/>
      <c r="J38" s="19"/>
      <c r="K38" s="29">
        <f>SUM(D38:I38)</f>
        <v>3</v>
      </c>
      <c r="L38" s="44">
        <v>2.5</v>
      </c>
      <c r="M38" s="28">
        <v>2.5</v>
      </c>
      <c r="N38" s="28">
        <v>3.5</v>
      </c>
      <c r="O38" s="27"/>
      <c r="P38" s="28">
        <v>3</v>
      </c>
      <c r="Q38" s="27"/>
      <c r="R38" s="19"/>
      <c r="S38" s="30">
        <f>SUM(L38:Q38)</f>
        <v>11.5</v>
      </c>
      <c r="T38" s="31">
        <f t="shared" si="6"/>
        <v>2.15625</v>
      </c>
      <c r="U38" s="32">
        <f>RANK(T38,T35:T39)</f>
        <v>1</v>
      </c>
      <c r="V38" s="33" t="str">
        <f ca="1">OFFSET(T38,0,-18,1,1)</f>
        <v>Muirfield</v>
      </c>
      <c r="W38" s="9" t="str">
        <f ca="1">OFFSET(A34,X39,1)</f>
        <v>Cabramatta</v>
      </c>
      <c r="X38" s="49"/>
      <c r="Y38" s="36"/>
    </row>
    <row r="39" spans="1:37" ht="12.75" customHeight="1" x14ac:dyDescent="0.2">
      <c r="A39" s="59"/>
      <c r="B39" s="37" t="s">
        <v>33</v>
      </c>
      <c r="C39" s="50"/>
      <c r="D39" s="28">
        <v>0.5</v>
      </c>
      <c r="E39" s="28">
        <v>0</v>
      </c>
      <c r="F39" s="38">
        <v>1</v>
      </c>
      <c r="G39" s="28">
        <v>1</v>
      </c>
      <c r="H39" s="27"/>
      <c r="I39" s="27"/>
      <c r="J39" s="19"/>
      <c r="K39" s="29">
        <f>SUM(D39:I39)</f>
        <v>2.5</v>
      </c>
      <c r="L39" s="28">
        <v>2.5</v>
      </c>
      <c r="M39" s="28">
        <v>2</v>
      </c>
      <c r="N39" s="38">
        <v>3.5</v>
      </c>
      <c r="O39" s="28">
        <v>4</v>
      </c>
      <c r="P39" s="27"/>
      <c r="Q39" s="27"/>
      <c r="R39" s="19"/>
      <c r="S39" s="30">
        <f>SUM(L39:Q39)</f>
        <v>12</v>
      </c>
      <c r="T39" s="31">
        <f t="shared" si="6"/>
        <v>1.875</v>
      </c>
      <c r="U39" s="32">
        <f>RANK(T39,T35:T39)</f>
        <v>2</v>
      </c>
      <c r="V39" s="33" t="str">
        <f ca="1">OFFSET(T39,0,-18,1,1)</f>
        <v>Cabramatta</v>
      </c>
      <c r="W39" s="51">
        <f>LARGE(T35:T39,2)</f>
        <v>1.875</v>
      </c>
      <c r="X39" s="52">
        <f>MATCH(W39,T35:T39,0)</f>
        <v>5</v>
      </c>
      <c r="Y39" s="36"/>
      <c r="Z39" s="5">
        <f t="shared" ref="Z39:AE39" si="7">SUM(L35:L39)</f>
        <v>10</v>
      </c>
      <c r="AA39" s="5">
        <f t="shared" si="7"/>
        <v>10</v>
      </c>
      <c r="AB39" s="5">
        <f t="shared" si="7"/>
        <v>10</v>
      </c>
      <c r="AC39" s="5">
        <f t="shared" si="7"/>
        <v>10</v>
      </c>
      <c r="AD39" s="5">
        <f t="shared" si="7"/>
        <v>10</v>
      </c>
      <c r="AE39" s="5">
        <f t="shared" si="7"/>
        <v>0</v>
      </c>
      <c r="AF39" s="5">
        <f>SUM(Z39:AE39)</f>
        <v>50</v>
      </c>
      <c r="AG39" s="53" t="s">
        <v>17</v>
      </c>
    </row>
    <row r="40" spans="1:37" ht="10.5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3"/>
      <c r="W40" s="5"/>
      <c r="Y40" s="5"/>
      <c r="AF40" s="5">
        <f>AF39/SUM(K35:K39)</f>
        <v>5</v>
      </c>
      <c r="AG40" s="53" t="s">
        <v>18</v>
      </c>
    </row>
    <row r="41" spans="1:37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</row>
    <row r="42" spans="1:37" x14ac:dyDescent="0.2">
      <c r="A42" s="6"/>
      <c r="B42" s="6"/>
      <c r="C42" s="6"/>
      <c r="D42" s="63" t="s">
        <v>1</v>
      </c>
      <c r="E42" s="63"/>
      <c r="F42" s="63"/>
      <c r="G42" s="63"/>
      <c r="H42" s="63"/>
      <c r="I42" s="63"/>
      <c r="J42" s="6"/>
      <c r="K42" s="6"/>
      <c r="L42" s="63" t="s">
        <v>2</v>
      </c>
      <c r="M42" s="63"/>
      <c r="N42" s="63"/>
      <c r="O42" s="63"/>
      <c r="P42" s="63"/>
      <c r="Q42" s="63"/>
      <c r="R42" s="6"/>
      <c r="S42" s="8"/>
      <c r="T42" s="6"/>
      <c r="U42" s="6"/>
      <c r="V42" s="3"/>
      <c r="W42" s="5"/>
      <c r="Y42" s="5"/>
    </row>
    <row r="43" spans="1:37" x14ac:dyDescent="0.2">
      <c r="A43" s="7" t="s">
        <v>4</v>
      </c>
      <c r="B43" s="7" t="s">
        <v>5</v>
      </c>
      <c r="C43" s="10"/>
      <c r="D43" s="11"/>
      <c r="E43" s="11"/>
      <c r="F43" s="11"/>
      <c r="G43" s="11"/>
      <c r="H43" s="11"/>
      <c r="I43" s="11"/>
      <c r="J43" s="11"/>
      <c r="K43" s="12" t="s">
        <v>6</v>
      </c>
      <c r="L43" s="11"/>
      <c r="M43" s="11"/>
      <c r="N43" s="11"/>
      <c r="O43" s="11"/>
      <c r="P43" s="11"/>
      <c r="Q43" s="11"/>
      <c r="R43" s="11"/>
      <c r="S43" s="13" t="s">
        <v>6</v>
      </c>
      <c r="T43" s="14" t="s">
        <v>7</v>
      </c>
      <c r="U43" s="15" t="s">
        <v>8</v>
      </c>
      <c r="V43" s="3"/>
      <c r="W43" s="5"/>
      <c r="Y43" s="5"/>
    </row>
    <row r="44" spans="1:37" x14ac:dyDescent="0.2">
      <c r="A44" s="6"/>
      <c r="C44" s="16"/>
      <c r="D44" s="17">
        <v>45669</v>
      </c>
      <c r="E44" s="17">
        <f>D44+7+7</f>
        <v>45683</v>
      </c>
      <c r="F44" s="18">
        <f>E44+7</f>
        <v>45690</v>
      </c>
      <c r="G44" s="17">
        <f>F44+7</f>
        <v>45697</v>
      </c>
      <c r="H44" s="17">
        <f>G44+7</f>
        <v>45704</v>
      </c>
      <c r="I44" s="18"/>
      <c r="J44" s="19"/>
      <c r="K44" s="20" t="s">
        <v>9</v>
      </c>
      <c r="L44" s="21">
        <f>D44</f>
        <v>45669</v>
      </c>
      <c r="M44" s="21">
        <f>E44</f>
        <v>45683</v>
      </c>
      <c r="N44" s="22">
        <f>F44</f>
        <v>45690</v>
      </c>
      <c r="O44" s="21">
        <f>G44</f>
        <v>45697</v>
      </c>
      <c r="P44" s="22">
        <f>H44</f>
        <v>45704</v>
      </c>
      <c r="Q44" s="21"/>
      <c r="R44" s="19"/>
      <c r="S44" s="20" t="s">
        <v>10</v>
      </c>
      <c r="T44" s="6"/>
      <c r="U44" s="23"/>
      <c r="V44" s="3"/>
      <c r="W44" s="9" t="str">
        <f ca="1">OFFSET(A44,X45,1)</f>
        <v>Northbridge</v>
      </c>
      <c r="X44" s="24"/>
      <c r="Y44" s="25" t="s">
        <v>11</v>
      </c>
    </row>
    <row r="45" spans="1:37" ht="12.75" customHeight="1" x14ac:dyDescent="0.2">
      <c r="A45" s="57">
        <v>5</v>
      </c>
      <c r="B45" s="26" t="s">
        <v>34</v>
      </c>
      <c r="C45" s="16"/>
      <c r="D45" s="27"/>
      <c r="E45" s="28">
        <v>1</v>
      </c>
      <c r="F45" s="28">
        <v>1</v>
      </c>
      <c r="G45" s="28">
        <v>1</v>
      </c>
      <c r="H45" s="28">
        <v>1</v>
      </c>
      <c r="I45" s="27"/>
      <c r="J45" s="19"/>
      <c r="K45" s="29">
        <f>SUM(D45:I45)</f>
        <v>4</v>
      </c>
      <c r="L45" s="27"/>
      <c r="M45" s="28">
        <v>3</v>
      </c>
      <c r="N45" s="28">
        <v>3</v>
      </c>
      <c r="O45" s="28">
        <v>3</v>
      </c>
      <c r="P45" s="28">
        <v>4</v>
      </c>
      <c r="Q45" s="27"/>
      <c r="R45" s="19"/>
      <c r="S45" s="30">
        <f>SUM(L45:Q45)</f>
        <v>13</v>
      </c>
      <c r="T45" s="31">
        <f>IF(K45=0,0,K45*S45/4^2)</f>
        <v>3.25</v>
      </c>
      <c r="U45" s="32">
        <f>RANK(T45,T45:T49)</f>
        <v>1</v>
      </c>
      <c r="V45" s="33" t="str">
        <f ca="1">OFFSET(T45,0,-18,1,1)</f>
        <v>Northbridge</v>
      </c>
      <c r="W45" s="51">
        <f>MAXA(T45:T49)</f>
        <v>3.25</v>
      </c>
      <c r="X45" s="35">
        <f>MATCH(W45,T45:T49,0)</f>
        <v>1</v>
      </c>
      <c r="Y45" s="36"/>
    </row>
    <row r="46" spans="1:37" ht="12.75" customHeight="1" x14ac:dyDescent="0.2">
      <c r="A46" s="58"/>
      <c r="B46" s="37" t="s">
        <v>35</v>
      </c>
      <c r="C46" s="16"/>
      <c r="D46" s="28">
        <v>1</v>
      </c>
      <c r="E46" s="27"/>
      <c r="F46" s="28">
        <v>0</v>
      </c>
      <c r="G46" s="28">
        <v>1</v>
      </c>
      <c r="H46" s="38">
        <v>0</v>
      </c>
      <c r="I46" s="27"/>
      <c r="J46" s="39"/>
      <c r="K46" s="40">
        <f>SUM(D46:I46)</f>
        <v>2</v>
      </c>
      <c r="L46" s="28">
        <v>4</v>
      </c>
      <c r="M46" s="27"/>
      <c r="N46" s="28">
        <v>2</v>
      </c>
      <c r="O46" s="28">
        <v>4</v>
      </c>
      <c r="P46" s="38">
        <v>1</v>
      </c>
      <c r="Q46" s="27"/>
      <c r="R46" s="19"/>
      <c r="S46" s="30">
        <f>SUM(L46:Q46)</f>
        <v>11</v>
      </c>
      <c r="T46" s="31">
        <f t="shared" ref="T46:T49" si="8">IF(K46=0,0,K46*S46/4^2)</f>
        <v>1.375</v>
      </c>
      <c r="U46" s="32">
        <f>RANK(T46,T45:T49)</f>
        <v>3</v>
      </c>
      <c r="V46" s="33" t="str">
        <f ca="1">OFFSET(T46,0,-18,1,1)</f>
        <v>Springwood</v>
      </c>
      <c r="W46" s="60" t="str">
        <f>IF(AF50=5,"","ERROR")</f>
        <v/>
      </c>
      <c r="X46" s="41"/>
      <c r="Y46" s="62" t="str">
        <f ca="1">W44</f>
        <v>Northbridge</v>
      </c>
    </row>
    <row r="47" spans="1:37" s="42" customFormat="1" ht="12.75" customHeight="1" x14ac:dyDescent="0.2">
      <c r="A47" s="58"/>
      <c r="B47" s="37" t="s">
        <v>36</v>
      </c>
      <c r="C47" s="43"/>
      <c r="D47" s="44">
        <v>0</v>
      </c>
      <c r="E47" s="38">
        <v>1</v>
      </c>
      <c r="F47" s="27"/>
      <c r="G47" s="28">
        <v>0</v>
      </c>
      <c r="H47" s="28">
        <v>0</v>
      </c>
      <c r="I47" s="27"/>
      <c r="J47" s="19"/>
      <c r="K47" s="29">
        <f>SUM(D47:I47)</f>
        <v>1</v>
      </c>
      <c r="L47" s="44">
        <v>1</v>
      </c>
      <c r="M47" s="38">
        <v>4</v>
      </c>
      <c r="N47" s="27"/>
      <c r="O47" s="28">
        <v>2</v>
      </c>
      <c r="P47" s="28">
        <v>2</v>
      </c>
      <c r="Q47" s="27"/>
      <c r="R47" s="39"/>
      <c r="S47" s="45">
        <f>SUM(L47:Q47)</f>
        <v>9</v>
      </c>
      <c r="T47" s="31">
        <f t="shared" si="8"/>
        <v>0.5625</v>
      </c>
      <c r="U47" s="46">
        <f>RANK(T47,T45:T49)</f>
        <v>4</v>
      </c>
      <c r="V47" s="47" t="str">
        <f ca="1">OFFSET(T47,0,-18,1,1)</f>
        <v>Gordon</v>
      </c>
      <c r="W47" s="61"/>
      <c r="X47" s="48"/>
      <c r="Y47" s="62"/>
      <c r="AJ47" s="1"/>
    </row>
    <row r="48" spans="1:37" x14ac:dyDescent="0.2">
      <c r="A48" s="58"/>
      <c r="B48" s="37" t="s">
        <v>37</v>
      </c>
      <c r="C48" s="16"/>
      <c r="D48" s="44">
        <v>1</v>
      </c>
      <c r="E48" s="28">
        <v>0</v>
      </c>
      <c r="F48" s="28">
        <v>1</v>
      </c>
      <c r="G48" s="27"/>
      <c r="H48" s="28">
        <v>1</v>
      </c>
      <c r="I48" s="27"/>
      <c r="J48" s="19"/>
      <c r="K48" s="29">
        <f>SUM(D48:I48)</f>
        <v>3</v>
      </c>
      <c r="L48" s="44">
        <v>3.5</v>
      </c>
      <c r="M48" s="28">
        <v>2</v>
      </c>
      <c r="N48" s="28">
        <v>3</v>
      </c>
      <c r="O48" s="27"/>
      <c r="P48" s="28">
        <v>3</v>
      </c>
      <c r="Q48" s="27"/>
      <c r="R48" s="19"/>
      <c r="S48" s="30">
        <f>SUM(L48:Q48)</f>
        <v>11.5</v>
      </c>
      <c r="T48" s="31">
        <f t="shared" si="8"/>
        <v>2.15625</v>
      </c>
      <c r="U48" s="32">
        <f>RANK(T48,T45:T49)</f>
        <v>2</v>
      </c>
      <c r="V48" s="33" t="str">
        <f ca="1">OFFSET(T48,0,-18,1,1)</f>
        <v>Warringah</v>
      </c>
      <c r="W48" s="9" t="str">
        <f ca="1">OFFSET(A44,X49,1)</f>
        <v>Warringah</v>
      </c>
      <c r="X48" s="49"/>
      <c r="Y48" s="36"/>
    </row>
    <row r="49" spans="1:36" x14ac:dyDescent="0.2">
      <c r="A49" s="59"/>
      <c r="B49" s="37" t="s">
        <v>38</v>
      </c>
      <c r="C49" s="50"/>
      <c r="D49" s="28">
        <v>0</v>
      </c>
      <c r="E49" s="28">
        <v>0</v>
      </c>
      <c r="F49" s="38">
        <v>0</v>
      </c>
      <c r="G49" s="28">
        <v>0</v>
      </c>
      <c r="H49" s="27"/>
      <c r="I49" s="27"/>
      <c r="J49" s="19"/>
      <c r="K49" s="29">
        <f>SUM(D49:I49)</f>
        <v>0</v>
      </c>
      <c r="L49" s="28">
        <v>1.5</v>
      </c>
      <c r="M49" s="28">
        <v>1</v>
      </c>
      <c r="N49" s="38">
        <v>2</v>
      </c>
      <c r="O49" s="28">
        <v>1</v>
      </c>
      <c r="P49" s="27"/>
      <c r="Q49" s="27"/>
      <c r="R49" s="19"/>
      <c r="S49" s="30">
        <f>SUM(L49:Q49)</f>
        <v>5.5</v>
      </c>
      <c r="T49" s="31">
        <f t="shared" si="8"/>
        <v>0</v>
      </c>
      <c r="U49" s="32">
        <f>RANK(T49,T45:T49)</f>
        <v>5</v>
      </c>
      <c r="V49" s="33" t="str">
        <f ca="1">OFFSET(T49,0,-18,1,1)</f>
        <v>Brighton Lakes</v>
      </c>
      <c r="W49" s="51">
        <f>LARGE(T45:T49,2)</f>
        <v>2.15625</v>
      </c>
      <c r="X49" s="52">
        <f>MATCH(W49,T45:T49,0)</f>
        <v>4</v>
      </c>
      <c r="Y49" s="36"/>
      <c r="Z49" s="5">
        <f t="shared" ref="Z49:AE49" si="9">SUM(L45:L49)</f>
        <v>10</v>
      </c>
      <c r="AA49" s="5">
        <f t="shared" si="9"/>
        <v>10</v>
      </c>
      <c r="AB49" s="5">
        <f t="shared" si="9"/>
        <v>10</v>
      </c>
      <c r="AC49" s="5">
        <f t="shared" si="9"/>
        <v>10</v>
      </c>
      <c r="AD49" s="5">
        <f t="shared" si="9"/>
        <v>10</v>
      </c>
      <c r="AE49" s="5">
        <f t="shared" si="9"/>
        <v>0</v>
      </c>
      <c r="AF49" s="5">
        <f>SUM(Z49:AE49)</f>
        <v>50</v>
      </c>
      <c r="AG49" s="53" t="s">
        <v>17</v>
      </c>
    </row>
    <row r="50" spans="1:36" ht="10.5" customHeight="1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3"/>
      <c r="W50" s="5"/>
      <c r="Y50" s="5"/>
      <c r="AF50" s="5">
        <f>AF49/SUM(K45:K49)</f>
        <v>5</v>
      </c>
      <c r="AG50" s="53" t="s">
        <v>18</v>
      </c>
    </row>
    <row r="51" spans="1:36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</row>
    <row r="52" spans="1:36" x14ac:dyDescent="0.2">
      <c r="A52" s="6"/>
      <c r="B52" s="6"/>
      <c r="C52" s="6"/>
      <c r="D52" s="64" t="s">
        <v>1</v>
      </c>
      <c r="E52" s="64"/>
      <c r="F52" s="64"/>
      <c r="G52" s="64"/>
      <c r="H52" s="64"/>
      <c r="I52" s="65"/>
      <c r="J52" s="6"/>
      <c r="K52" s="6"/>
      <c r="L52" s="66" t="s">
        <v>2</v>
      </c>
      <c r="M52" s="64"/>
      <c r="N52" s="64"/>
      <c r="O52" s="64"/>
      <c r="P52" s="64"/>
      <c r="Q52" s="65"/>
      <c r="R52" s="6"/>
      <c r="S52" s="8"/>
      <c r="T52" s="6"/>
      <c r="U52" s="6"/>
      <c r="V52" s="3"/>
      <c r="W52" s="5"/>
      <c r="Y52" s="5"/>
    </row>
    <row r="53" spans="1:36" x14ac:dyDescent="0.2">
      <c r="A53" s="7" t="s">
        <v>4</v>
      </c>
      <c r="B53" s="7" t="s">
        <v>5</v>
      </c>
      <c r="C53" s="10"/>
      <c r="D53" s="11"/>
      <c r="E53" s="11"/>
      <c r="F53" s="11"/>
      <c r="G53" s="11"/>
      <c r="H53" s="11"/>
      <c r="I53" s="11"/>
      <c r="J53" s="11"/>
      <c r="K53" s="12" t="s">
        <v>6</v>
      </c>
      <c r="L53" s="11"/>
      <c r="M53" s="11"/>
      <c r="N53" s="11"/>
      <c r="O53" s="11"/>
      <c r="P53" s="11"/>
      <c r="Q53" s="11"/>
      <c r="R53" s="11"/>
      <c r="S53" s="13" t="s">
        <v>6</v>
      </c>
      <c r="T53" s="14" t="s">
        <v>7</v>
      </c>
      <c r="U53" s="15" t="s">
        <v>8</v>
      </c>
      <c r="V53" s="3"/>
      <c r="W53" s="5"/>
      <c r="Y53" s="5"/>
    </row>
    <row r="54" spans="1:36" x14ac:dyDescent="0.2">
      <c r="A54" s="6"/>
      <c r="C54" s="16"/>
      <c r="D54" s="17">
        <v>45669</v>
      </c>
      <c r="E54" s="17">
        <f>D54+7</f>
        <v>45676</v>
      </c>
      <c r="F54" s="18">
        <f>E54+7+7</f>
        <v>45690</v>
      </c>
      <c r="G54" s="17">
        <f>F54+7</f>
        <v>45697</v>
      </c>
      <c r="H54" s="17">
        <f>G54+7</f>
        <v>45704</v>
      </c>
      <c r="I54" s="18"/>
      <c r="J54" s="19"/>
      <c r="K54" s="20" t="s">
        <v>9</v>
      </c>
      <c r="L54" s="21">
        <f>D54</f>
        <v>45669</v>
      </c>
      <c r="M54" s="21">
        <f>E54</f>
        <v>45676</v>
      </c>
      <c r="N54" s="22">
        <f>F54</f>
        <v>45690</v>
      </c>
      <c r="O54" s="21">
        <f>G54</f>
        <v>45697</v>
      </c>
      <c r="P54" s="22">
        <f>H54</f>
        <v>45704</v>
      </c>
      <c r="Q54" s="21"/>
      <c r="R54" s="19"/>
      <c r="S54" s="20" t="s">
        <v>10</v>
      </c>
      <c r="T54" s="6"/>
      <c r="U54" s="23"/>
      <c r="V54" s="3"/>
      <c r="W54" s="9" t="str">
        <f ca="1">OFFSET(A54,X55,1)</f>
        <v>Ryde Parramatta</v>
      </c>
      <c r="X54" s="49"/>
      <c r="Y54" s="25" t="s">
        <v>11</v>
      </c>
    </row>
    <row r="55" spans="1:36" ht="12.75" customHeight="1" x14ac:dyDescent="0.2">
      <c r="A55" s="57">
        <v>6</v>
      </c>
      <c r="B55" s="26" t="s">
        <v>39</v>
      </c>
      <c r="C55" s="16"/>
      <c r="D55" s="27"/>
      <c r="E55" s="28">
        <v>1</v>
      </c>
      <c r="F55" s="28">
        <v>1</v>
      </c>
      <c r="G55" s="28">
        <v>1</v>
      </c>
      <c r="H55" s="28">
        <v>0</v>
      </c>
      <c r="I55" s="27"/>
      <c r="J55" s="19"/>
      <c r="K55" s="29">
        <f>SUM(D55:I55)</f>
        <v>3</v>
      </c>
      <c r="L55" s="27"/>
      <c r="M55" s="28">
        <v>4.5</v>
      </c>
      <c r="N55" s="28">
        <v>4</v>
      </c>
      <c r="O55" s="28">
        <v>3</v>
      </c>
      <c r="P55" s="28">
        <v>1</v>
      </c>
      <c r="Q55" s="27"/>
      <c r="R55" s="19"/>
      <c r="S55" s="30">
        <f>SUM(L55:Q55)</f>
        <v>12.5</v>
      </c>
      <c r="T55" s="31">
        <f>IF(K55=0,0,K55*S55/4^2)</f>
        <v>2.34375</v>
      </c>
      <c r="U55" s="32">
        <f>RANK(T55,T55:T59)</f>
        <v>2</v>
      </c>
      <c r="V55" s="33" t="str">
        <f ca="1">OFFSET(T55,0,-18,1,1)</f>
        <v>Randwick</v>
      </c>
      <c r="W55" s="51">
        <f>MAXA(T55:T59)</f>
        <v>2.84375</v>
      </c>
      <c r="X55" s="35">
        <f>MATCH(W55,T55:T59,0)</f>
        <v>2</v>
      </c>
      <c r="Y55" s="36"/>
    </row>
    <row r="56" spans="1:36" ht="12.75" customHeight="1" x14ac:dyDescent="0.2">
      <c r="A56" s="58"/>
      <c r="B56" s="37" t="s">
        <v>40</v>
      </c>
      <c r="C56" s="16"/>
      <c r="D56" s="28">
        <v>0.5</v>
      </c>
      <c r="E56" s="27"/>
      <c r="F56" s="28">
        <v>1</v>
      </c>
      <c r="G56" s="28">
        <v>1</v>
      </c>
      <c r="H56" s="38">
        <v>1</v>
      </c>
      <c r="I56" s="27"/>
      <c r="J56" s="39"/>
      <c r="K56" s="40">
        <f>SUM(D56:I56)</f>
        <v>3.5</v>
      </c>
      <c r="L56" s="28">
        <v>2.5</v>
      </c>
      <c r="M56" s="27"/>
      <c r="N56" s="28">
        <v>3</v>
      </c>
      <c r="O56" s="28">
        <v>3.5</v>
      </c>
      <c r="P56" s="38">
        <v>4</v>
      </c>
      <c r="Q56" s="27"/>
      <c r="R56" s="19"/>
      <c r="S56" s="30">
        <f>SUM(L56:Q56)</f>
        <v>13</v>
      </c>
      <c r="T56" s="31">
        <f t="shared" ref="T56:T59" si="10">IF(K56=0,0,K56*S56/4^2)</f>
        <v>2.84375</v>
      </c>
      <c r="U56" s="32">
        <f>RANK(T56,T55:T59)</f>
        <v>1</v>
      </c>
      <c r="V56" s="33" t="str">
        <f ca="1">OFFSET(T56,0,-18,1,1)</f>
        <v>Ryde Parramatta</v>
      </c>
      <c r="W56" s="60" t="str">
        <f>IF(AF60=5,"","ERROR")</f>
        <v/>
      </c>
      <c r="X56" s="41"/>
      <c r="Y56" s="62" t="str">
        <f ca="1">W54</f>
        <v>Ryde Parramatta</v>
      </c>
    </row>
    <row r="57" spans="1:36" s="42" customFormat="1" ht="12.75" customHeight="1" x14ac:dyDescent="0.2">
      <c r="A57" s="58"/>
      <c r="B57" s="37" t="s">
        <v>41</v>
      </c>
      <c r="C57" s="43"/>
      <c r="D57" s="44">
        <v>0.5</v>
      </c>
      <c r="E57" s="38">
        <v>1</v>
      </c>
      <c r="F57" s="27"/>
      <c r="G57" s="28">
        <v>0</v>
      </c>
      <c r="H57" s="28">
        <v>0</v>
      </c>
      <c r="I57" s="27"/>
      <c r="J57" s="19"/>
      <c r="K57" s="29">
        <f>SUM(D57:I57)</f>
        <v>1.5</v>
      </c>
      <c r="L57" s="44">
        <v>2.5</v>
      </c>
      <c r="M57" s="38">
        <v>3</v>
      </c>
      <c r="N57" s="27"/>
      <c r="O57" s="28">
        <v>2</v>
      </c>
      <c r="P57" s="28">
        <v>1</v>
      </c>
      <c r="Q57" s="27"/>
      <c r="R57" s="39"/>
      <c r="S57" s="45">
        <f>SUM(L57:Q57)</f>
        <v>8.5</v>
      </c>
      <c r="T57" s="31">
        <f t="shared" si="10"/>
        <v>0.796875</v>
      </c>
      <c r="U57" s="46">
        <f>RANK(T57,T55:T59)</f>
        <v>4</v>
      </c>
      <c r="V57" s="47" t="str">
        <f ca="1">OFFSET(T57,0,-18,1,1)</f>
        <v>Wakehurst</v>
      </c>
      <c r="W57" s="61"/>
      <c r="X57" s="48"/>
      <c r="Y57" s="62"/>
      <c r="AJ57" s="1"/>
    </row>
    <row r="58" spans="1:36" x14ac:dyDescent="0.2">
      <c r="A58" s="58"/>
      <c r="B58" s="37" t="s">
        <v>42</v>
      </c>
      <c r="C58" s="16"/>
      <c r="D58" s="44">
        <v>0.5</v>
      </c>
      <c r="E58" s="28">
        <v>0</v>
      </c>
      <c r="F58" s="28">
        <v>0</v>
      </c>
      <c r="G58" s="27"/>
      <c r="H58" s="28">
        <v>1</v>
      </c>
      <c r="I58" s="27"/>
      <c r="J58" s="19"/>
      <c r="K58" s="29">
        <f>SUM(D58:I58)</f>
        <v>1.5</v>
      </c>
      <c r="L58" s="44">
        <v>2.5</v>
      </c>
      <c r="M58" s="28">
        <v>0.5</v>
      </c>
      <c r="N58" s="28">
        <v>2</v>
      </c>
      <c r="O58" s="27"/>
      <c r="P58" s="28">
        <v>4</v>
      </c>
      <c r="Q58" s="27"/>
      <c r="R58" s="19"/>
      <c r="S58" s="30">
        <f>SUM(L58:Q58)</f>
        <v>9</v>
      </c>
      <c r="T58" s="31">
        <f t="shared" si="10"/>
        <v>0.84375</v>
      </c>
      <c r="U58" s="32">
        <f>RANK(T58,T55:T59)</f>
        <v>3</v>
      </c>
      <c r="V58" s="33" t="str">
        <f ca="1">OFFSET(T58,0,-18,1,1)</f>
        <v>Hurstville</v>
      </c>
      <c r="W58" s="9" t="str">
        <f ca="1">OFFSET(A54,X59,1)</f>
        <v>Randwick</v>
      </c>
      <c r="X58" s="49"/>
      <c r="Y58" s="36"/>
    </row>
    <row r="59" spans="1:36" x14ac:dyDescent="0.2">
      <c r="A59" s="59"/>
      <c r="B59" s="37" t="s">
        <v>43</v>
      </c>
      <c r="C59" s="50"/>
      <c r="D59" s="28">
        <v>0.5</v>
      </c>
      <c r="E59" s="28">
        <v>0</v>
      </c>
      <c r="F59" s="38">
        <v>0</v>
      </c>
      <c r="G59" s="28">
        <v>0</v>
      </c>
      <c r="H59" s="27"/>
      <c r="I59" s="27"/>
      <c r="J59" s="19"/>
      <c r="K59" s="29">
        <f>SUM(D59:I59)</f>
        <v>0.5</v>
      </c>
      <c r="L59" s="28">
        <v>2.5</v>
      </c>
      <c r="M59" s="28">
        <v>2</v>
      </c>
      <c r="N59" s="38">
        <v>1</v>
      </c>
      <c r="O59" s="28">
        <v>1.5</v>
      </c>
      <c r="P59" s="27"/>
      <c r="Q59" s="27"/>
      <c r="R59" s="19"/>
      <c r="S59" s="30">
        <f>SUM(L59:Q59)</f>
        <v>7</v>
      </c>
      <c r="T59" s="31">
        <f t="shared" si="10"/>
        <v>0.21875</v>
      </c>
      <c r="U59" s="32">
        <f>RANK(T59,T55:T59)</f>
        <v>5</v>
      </c>
      <c r="V59" s="33" t="str">
        <f ca="1">OFFSET(T59,0,-18,1,1)</f>
        <v>Bardwell Valley</v>
      </c>
      <c r="W59" s="51">
        <f>LARGE(T55:T59,2)</f>
        <v>2.34375</v>
      </c>
      <c r="X59" s="52">
        <f>MATCH(W59,T55:T59,0)</f>
        <v>1</v>
      </c>
      <c r="Y59" s="36"/>
      <c r="Z59" s="5">
        <f t="shared" ref="Z59:AE59" si="11">SUM(L55:L59)</f>
        <v>10</v>
      </c>
      <c r="AA59" s="5">
        <f t="shared" si="11"/>
        <v>10</v>
      </c>
      <c r="AB59" s="5">
        <f t="shared" si="11"/>
        <v>10</v>
      </c>
      <c r="AC59" s="5">
        <f t="shared" si="11"/>
        <v>10</v>
      </c>
      <c r="AD59" s="5">
        <f t="shared" si="11"/>
        <v>10</v>
      </c>
      <c r="AE59" s="5">
        <f t="shared" si="11"/>
        <v>0</v>
      </c>
      <c r="AF59" s="5">
        <f>SUM(Z59:AE59)</f>
        <v>50</v>
      </c>
      <c r="AG59" s="53" t="s">
        <v>17</v>
      </c>
    </row>
    <row r="60" spans="1:36" ht="10.5" customHeight="1" x14ac:dyDescent="0.2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3"/>
      <c r="W60" s="5"/>
      <c r="Y60" s="5"/>
      <c r="AF60" s="5">
        <f>AF59/SUM(K55:K59)</f>
        <v>5</v>
      </c>
      <c r="AG60" s="53" t="s">
        <v>18</v>
      </c>
    </row>
    <row r="61" spans="1:36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</row>
    <row r="62" spans="1:36" x14ac:dyDescent="0.2">
      <c r="A62" s="6"/>
      <c r="B62" s="6"/>
      <c r="C62" s="6"/>
      <c r="D62" s="64" t="s">
        <v>1</v>
      </c>
      <c r="E62" s="64"/>
      <c r="F62" s="64"/>
      <c r="G62" s="64"/>
      <c r="H62" s="64"/>
      <c r="I62" s="65"/>
      <c r="J62" s="6"/>
      <c r="K62" s="6"/>
      <c r="L62" s="66" t="s">
        <v>2</v>
      </c>
      <c r="M62" s="64"/>
      <c r="N62" s="64"/>
      <c r="O62" s="64"/>
      <c r="P62" s="64"/>
      <c r="Q62" s="65"/>
      <c r="R62" s="6"/>
      <c r="S62" s="8"/>
      <c r="T62" s="6"/>
      <c r="U62" s="6"/>
      <c r="V62" s="3"/>
      <c r="W62" s="5"/>
      <c r="Y62" s="5"/>
    </row>
    <row r="63" spans="1:36" x14ac:dyDescent="0.2">
      <c r="A63" s="7" t="s">
        <v>4</v>
      </c>
      <c r="B63" s="7" t="s">
        <v>5</v>
      </c>
      <c r="C63" s="10"/>
      <c r="D63" s="11"/>
      <c r="E63" s="11"/>
      <c r="F63" s="11"/>
      <c r="G63" s="11"/>
      <c r="H63" s="11"/>
      <c r="I63" s="11"/>
      <c r="J63" s="11"/>
      <c r="K63" s="12" t="s">
        <v>6</v>
      </c>
      <c r="L63" s="11"/>
      <c r="M63" s="11"/>
      <c r="N63" s="11"/>
      <c r="O63" s="11"/>
      <c r="P63" s="11"/>
      <c r="Q63" s="11"/>
      <c r="R63" s="11"/>
      <c r="S63" s="13" t="s">
        <v>6</v>
      </c>
      <c r="T63" s="14" t="s">
        <v>7</v>
      </c>
      <c r="U63" s="15" t="s">
        <v>8</v>
      </c>
      <c r="V63" s="3"/>
      <c r="W63" s="5"/>
      <c r="Y63" s="5"/>
    </row>
    <row r="64" spans="1:36" x14ac:dyDescent="0.2">
      <c r="A64" s="6"/>
      <c r="C64" s="16"/>
      <c r="D64" s="17">
        <v>45669</v>
      </c>
      <c r="E64" s="17">
        <f>D64+7</f>
        <v>45676</v>
      </c>
      <c r="F64" s="18">
        <f>E64+7+7</f>
        <v>45690</v>
      </c>
      <c r="G64" s="17">
        <f>F64+7</f>
        <v>45697</v>
      </c>
      <c r="H64" s="17">
        <f>G64+7</f>
        <v>45704</v>
      </c>
      <c r="I64" s="18"/>
      <c r="J64" s="19"/>
      <c r="K64" s="20" t="s">
        <v>9</v>
      </c>
      <c r="L64" s="21">
        <f>D64</f>
        <v>45669</v>
      </c>
      <c r="M64" s="21">
        <f>E64</f>
        <v>45676</v>
      </c>
      <c r="N64" s="22">
        <f>F64</f>
        <v>45690</v>
      </c>
      <c r="O64" s="21">
        <f>G64</f>
        <v>45697</v>
      </c>
      <c r="P64" s="22">
        <f>H64</f>
        <v>45704</v>
      </c>
      <c r="Q64" s="21"/>
      <c r="R64" s="19"/>
      <c r="S64" s="20" t="s">
        <v>10</v>
      </c>
      <c r="T64" s="6"/>
      <c r="U64" s="23"/>
      <c r="V64" s="3"/>
      <c r="W64" s="9" t="str">
        <f ca="1">OFFSET(A64,X65,1)</f>
        <v>The Coast Green</v>
      </c>
      <c r="X64" s="49"/>
      <c r="Y64" s="25" t="s">
        <v>11</v>
      </c>
    </row>
    <row r="65" spans="1:36" ht="12.75" customHeight="1" x14ac:dyDescent="0.2">
      <c r="A65" s="57">
        <v>7</v>
      </c>
      <c r="B65" s="26" t="s">
        <v>44</v>
      </c>
      <c r="C65" s="16"/>
      <c r="D65" s="27"/>
      <c r="E65" s="28">
        <v>0</v>
      </c>
      <c r="F65" s="28">
        <v>0</v>
      </c>
      <c r="G65" s="28">
        <v>0</v>
      </c>
      <c r="H65" s="28">
        <v>0.5</v>
      </c>
      <c r="I65" s="27"/>
      <c r="J65" s="19"/>
      <c r="K65" s="29">
        <f>SUM(D65:I65)</f>
        <v>0.5</v>
      </c>
      <c r="L65" s="27"/>
      <c r="M65" s="28">
        <v>0</v>
      </c>
      <c r="N65" s="28">
        <v>1</v>
      </c>
      <c r="O65" s="28">
        <v>0</v>
      </c>
      <c r="P65" s="28">
        <v>2.5</v>
      </c>
      <c r="Q65" s="27"/>
      <c r="R65" s="19"/>
      <c r="S65" s="30">
        <f>SUM(L65:Q65)</f>
        <v>3.5</v>
      </c>
      <c r="T65" s="31">
        <f>IF(K65=0,0,K65*S65/4^2)</f>
        <v>0.109375</v>
      </c>
      <c r="U65" s="32">
        <f>RANK(T65,T65:T69)</f>
        <v>5</v>
      </c>
      <c r="V65" s="33" t="str">
        <f ca="1">OFFSET(T65,0,-18,1,1)</f>
        <v>Antill Park</v>
      </c>
      <c r="W65" s="51">
        <f>MAXA(T65:T69)</f>
        <v>4</v>
      </c>
      <c r="X65" s="35">
        <f>MATCH(W65,T65:T69,0)</f>
        <v>3</v>
      </c>
      <c r="Y65" s="36"/>
    </row>
    <row r="66" spans="1:36" ht="12.75" customHeight="1" x14ac:dyDescent="0.2">
      <c r="A66" s="58"/>
      <c r="B66" s="26" t="s">
        <v>45</v>
      </c>
      <c r="C66" s="16"/>
      <c r="D66" s="28">
        <v>0</v>
      </c>
      <c r="E66" s="27"/>
      <c r="F66" s="28">
        <v>1</v>
      </c>
      <c r="G66" s="28">
        <v>0.5</v>
      </c>
      <c r="H66" s="38">
        <v>0.5</v>
      </c>
      <c r="I66" s="27"/>
      <c r="J66" s="39"/>
      <c r="K66" s="40">
        <f>SUM(D66:I66)</f>
        <v>2</v>
      </c>
      <c r="L66" s="28">
        <v>1</v>
      </c>
      <c r="M66" s="27"/>
      <c r="N66" s="28">
        <v>3</v>
      </c>
      <c r="O66" s="28">
        <v>2.5</v>
      </c>
      <c r="P66" s="38">
        <v>2.5</v>
      </c>
      <c r="Q66" s="27"/>
      <c r="R66" s="19"/>
      <c r="S66" s="30">
        <f>SUM(L66:Q66)</f>
        <v>9</v>
      </c>
      <c r="T66" s="31">
        <f t="shared" ref="T66:T69" si="12">IF(K66=0,0,K66*S66/4^2)</f>
        <v>1.125</v>
      </c>
      <c r="U66" s="32">
        <f>RANK(T66,T65:T69)</f>
        <v>3</v>
      </c>
      <c r="V66" s="33" t="str">
        <f ca="1">OFFSET(T66,0,-18,1,1)</f>
        <v>Moore Park Black</v>
      </c>
      <c r="W66" s="60" t="str">
        <f>IF(AF70=5,"","ERROR")</f>
        <v/>
      </c>
      <c r="X66" s="41"/>
      <c r="Y66" s="62" t="str">
        <f ca="1">W64</f>
        <v>The Coast Green</v>
      </c>
    </row>
    <row r="67" spans="1:36" s="42" customFormat="1" ht="12.75" customHeight="1" x14ac:dyDescent="0.2">
      <c r="A67" s="58"/>
      <c r="B67" s="37" t="s">
        <v>46</v>
      </c>
      <c r="C67" s="43"/>
      <c r="D67" s="44">
        <v>1</v>
      </c>
      <c r="E67" s="38">
        <v>1</v>
      </c>
      <c r="F67" s="27"/>
      <c r="G67" s="28">
        <v>1</v>
      </c>
      <c r="H67" s="28">
        <v>1</v>
      </c>
      <c r="I67" s="27"/>
      <c r="J67" s="19"/>
      <c r="K67" s="29">
        <f>SUM(D67:I67)</f>
        <v>4</v>
      </c>
      <c r="L67" s="44">
        <v>4</v>
      </c>
      <c r="M67" s="38">
        <v>3.5</v>
      </c>
      <c r="N67" s="27"/>
      <c r="O67" s="28">
        <v>5</v>
      </c>
      <c r="P67" s="28">
        <v>3.5</v>
      </c>
      <c r="Q67" s="27"/>
      <c r="R67" s="39"/>
      <c r="S67" s="45">
        <f>SUM(L67:Q67)</f>
        <v>16</v>
      </c>
      <c r="T67" s="31">
        <f t="shared" si="12"/>
        <v>4</v>
      </c>
      <c r="U67" s="46">
        <f>RANK(T67,T65:T69)</f>
        <v>1</v>
      </c>
      <c r="V67" s="47" t="str">
        <f ca="1">OFFSET(T67,0,-18,1,1)</f>
        <v>The Coast Green</v>
      </c>
      <c r="W67" s="61"/>
      <c r="X67" s="48"/>
      <c r="Y67" s="62"/>
      <c r="AJ67" s="1"/>
    </row>
    <row r="68" spans="1:36" x14ac:dyDescent="0.2">
      <c r="A68" s="58"/>
      <c r="B68" s="26" t="s">
        <v>47</v>
      </c>
      <c r="C68" s="16"/>
      <c r="D68" s="44">
        <v>0</v>
      </c>
      <c r="E68" s="28">
        <v>1</v>
      </c>
      <c r="F68" s="28">
        <v>0</v>
      </c>
      <c r="G68" s="27"/>
      <c r="H68" s="28">
        <v>0</v>
      </c>
      <c r="I68" s="27"/>
      <c r="J68" s="19"/>
      <c r="K68" s="29">
        <f>SUM(D68:I68)</f>
        <v>1</v>
      </c>
      <c r="L68" s="44">
        <v>2</v>
      </c>
      <c r="M68" s="28">
        <v>5</v>
      </c>
      <c r="N68" s="28">
        <v>2</v>
      </c>
      <c r="O68" s="27"/>
      <c r="P68" s="28">
        <v>1.5</v>
      </c>
      <c r="Q68" s="27"/>
      <c r="R68" s="19"/>
      <c r="S68" s="30">
        <f>SUM(L68:Q68)</f>
        <v>10.5</v>
      </c>
      <c r="T68" s="31">
        <f t="shared" si="12"/>
        <v>0.65625</v>
      </c>
      <c r="U68" s="32">
        <f>RANK(T68,T65:T69)</f>
        <v>4</v>
      </c>
      <c r="V68" s="33" t="str">
        <f ca="1">OFFSET(T68,0,-18,1,1)</f>
        <v>Kareela</v>
      </c>
      <c r="W68" s="9" t="str">
        <f ca="1">OFFSET(A64,X69,1)</f>
        <v>Oak Point - Kogarah</v>
      </c>
      <c r="X68" s="49"/>
      <c r="Y68" s="36"/>
    </row>
    <row r="69" spans="1:36" x14ac:dyDescent="0.2">
      <c r="A69" s="59"/>
      <c r="B69" s="26" t="s">
        <v>48</v>
      </c>
      <c r="C69" s="50"/>
      <c r="D69" s="28">
        <v>1</v>
      </c>
      <c r="E69" s="28">
        <v>0</v>
      </c>
      <c r="F69" s="38">
        <v>1</v>
      </c>
      <c r="G69" s="28">
        <v>0.5</v>
      </c>
      <c r="H69" s="27"/>
      <c r="I69" s="27"/>
      <c r="J69" s="19"/>
      <c r="K69" s="29">
        <f>SUM(D69:I69)</f>
        <v>2.5</v>
      </c>
      <c r="L69" s="28">
        <v>3</v>
      </c>
      <c r="M69" s="28">
        <v>1.5</v>
      </c>
      <c r="N69" s="38">
        <v>4</v>
      </c>
      <c r="O69" s="28">
        <v>2.5</v>
      </c>
      <c r="P69" s="27"/>
      <c r="Q69" s="27"/>
      <c r="R69" s="19"/>
      <c r="S69" s="30">
        <f>SUM(L69:Q69)</f>
        <v>11</v>
      </c>
      <c r="T69" s="31">
        <f t="shared" si="12"/>
        <v>1.71875</v>
      </c>
      <c r="U69" s="32">
        <f>RANK(T69,T65:T69)</f>
        <v>2</v>
      </c>
      <c r="V69" s="33" t="str">
        <f ca="1">OFFSET(T69,0,-18,1,1)</f>
        <v>Oak Point - Kogarah</v>
      </c>
      <c r="W69" s="51">
        <f>LARGE(T65:T69,2)</f>
        <v>1.71875</v>
      </c>
      <c r="X69" s="52">
        <f>MATCH(W69,T65:T69,0)</f>
        <v>5</v>
      </c>
      <c r="Y69" s="36"/>
      <c r="Z69" s="5">
        <f t="shared" ref="Z69" si="13">SUM(L65:L69)</f>
        <v>10</v>
      </c>
      <c r="AA69" s="5">
        <f t="shared" ref="AA69:AE69" si="14">SUM(M65:M69)</f>
        <v>10</v>
      </c>
      <c r="AB69" s="5">
        <f t="shared" si="14"/>
        <v>10</v>
      </c>
      <c r="AC69" s="5">
        <f t="shared" si="14"/>
        <v>10</v>
      </c>
      <c r="AD69" s="5">
        <f t="shared" si="14"/>
        <v>10</v>
      </c>
      <c r="AE69" s="5">
        <f t="shared" si="14"/>
        <v>0</v>
      </c>
      <c r="AF69" s="5">
        <f>SUM(Z69:AE69)</f>
        <v>50</v>
      </c>
      <c r="AG69" s="53" t="s">
        <v>17</v>
      </c>
    </row>
    <row r="70" spans="1:36" ht="10.5" customHeight="1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3"/>
      <c r="W70" s="5"/>
      <c r="Y70" s="5"/>
      <c r="AF70" s="5">
        <f>AF69/SUM(K65:K69)</f>
        <v>5</v>
      </c>
      <c r="AG70" s="53" t="s">
        <v>18</v>
      </c>
    </row>
  </sheetData>
  <mergeCells count="35">
    <mergeCell ref="D62:I62"/>
    <mergeCell ref="L62:Q62"/>
    <mergeCell ref="A65:A69"/>
    <mergeCell ref="W66:W67"/>
    <mergeCell ref="Y66:Y67"/>
    <mergeCell ref="A55:A59"/>
    <mergeCell ref="W56:W57"/>
    <mergeCell ref="Y56:Y57"/>
    <mergeCell ref="D32:I32"/>
    <mergeCell ref="L32:Q32"/>
    <mergeCell ref="A35:A39"/>
    <mergeCell ref="W36:W37"/>
    <mergeCell ref="Y36:Y37"/>
    <mergeCell ref="D42:I42"/>
    <mergeCell ref="L42:Q42"/>
    <mergeCell ref="A45:A49"/>
    <mergeCell ref="W46:W47"/>
    <mergeCell ref="Y46:Y47"/>
    <mergeCell ref="D52:I52"/>
    <mergeCell ref="L52:Q52"/>
    <mergeCell ref="A25:A29"/>
    <mergeCell ref="W26:W27"/>
    <mergeCell ref="Y26:Y27"/>
    <mergeCell ref="D2:I2"/>
    <mergeCell ref="L2:Q2"/>
    <mergeCell ref="A5:A9"/>
    <mergeCell ref="W6:W7"/>
    <mergeCell ref="Y6:Y7"/>
    <mergeCell ref="D12:I12"/>
    <mergeCell ref="L12:Q12"/>
    <mergeCell ref="A15:A19"/>
    <mergeCell ref="W16:W17"/>
    <mergeCell ref="Y16:Y17"/>
    <mergeCell ref="D22:I22"/>
    <mergeCell ref="L22:Q22"/>
  </mergeCells>
  <pageMargins left="0.62992125984251968" right="0.23622047244094491" top="1.7322834645669292" bottom="0.27559055118110237" header="0.31496062992125984" footer="0.31496062992125984"/>
  <pageSetup paperSize="9" scale="88" fitToWidth="0" orientation="landscape" r:id="rId1"/>
  <headerFooter>
    <oddHeader>&amp;C&amp;24RESULTS 2025&amp;11
&amp;G</oddHeader>
  </headerFooter>
  <rowBreaks count="1" manualBreakCount="1">
    <brk id="40" max="22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 All Divs</vt:lpstr>
      <vt:lpstr>'M All Divs'!Print_Area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Roy</dc:creator>
  <cp:lastModifiedBy>Jean-Francois Di Paolo</cp:lastModifiedBy>
  <cp:lastPrinted>2025-02-16T08:18:28Z</cp:lastPrinted>
  <dcterms:created xsi:type="dcterms:W3CDTF">2024-12-15T04:22:55Z</dcterms:created>
  <dcterms:modified xsi:type="dcterms:W3CDTF">2025-02-16T22:22:22Z</dcterms:modified>
</cp:coreProperties>
</file>